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4000" windowHeight="8928" tabRatio="643"/>
  </bookViews>
  <sheets>
    <sheet name="HOJA DE TRABAJO DE LA IES" sheetId="5" r:id="rId1"/>
    <sheet name="Hoja1" sheetId="15" state="hidden" r:id="rId2"/>
    <sheet name="FRACCION I 2019" sheetId="9" r:id="rId3"/>
    <sheet name="FRACCIÓN II 1er 2019" sheetId="19" r:id="rId4"/>
    <sheet name="FRACCIÓN II 2do 2019" sheetId="20" r:id="rId5"/>
    <sheet name="FRACCIÓN II 3er 2019" sheetId="21" r:id="rId6"/>
    <sheet name="FRACCIÓN III 1er 2019" sheetId="7" r:id="rId7"/>
    <sheet name="FRACCIÓN III 2do 2019" sheetId="6" r:id="rId8"/>
    <sheet name="FRACCIÓN III 3do 2019" sheetId="10" r:id="rId9"/>
    <sheet name="FRAC V LICENCIATURA" sheetId="17" r:id="rId10"/>
  </sheets>
  <externalReferences>
    <externalReference r:id="rId11"/>
    <externalReference r:id="rId12"/>
    <externalReference r:id="rId13"/>
  </externalReferences>
  <definedNames>
    <definedName name="_xlnm._FilterDatabase" localSheetId="1" hidden="1">Hoja1!$A$1:$E$36</definedName>
    <definedName name="_xlnm.Print_Area" localSheetId="9">'FRAC V LICENCIATURA'!$A$1:$I$331</definedName>
    <definedName name="_xlnm.Print_Area" localSheetId="2">'FRACCION I 2019'!$A$1:$Z$51</definedName>
    <definedName name="_xlnm.Print_Area" localSheetId="3">'FRACCIÓN II 1er 2019'!$A$1:$U$263</definedName>
    <definedName name="_xlnm.Print_Area" localSheetId="4">'FRACCIÓN II 2do 2019'!$A$1:$U$266</definedName>
    <definedName name="_xlnm.Print_Area" localSheetId="5">'FRACCIÓN II 3er 2019'!$A$1:$U$262</definedName>
    <definedName name="_xlnm.Print_Area" localSheetId="6">'FRACCIÓN III 1er 2019'!$A$1:$AI$50</definedName>
    <definedName name="_xlnm.Print_Area" localSheetId="7">'FRACCIÓN III 2do 2019'!$A$1:$AI$50</definedName>
    <definedName name="_xlnm.Print_Area" localSheetId="8">'FRACCIÓN III 3do 2019'!$A$1:$AI$50</definedName>
    <definedName name="_xlnm.Print_Area" localSheetId="0">'HOJA DE TRABAJO DE LA IES'!$A$1:$S$65</definedName>
  </definedNames>
  <calcPr calcId="145621"/>
</workbook>
</file>

<file path=xl/calcChain.xml><?xml version="1.0" encoding="utf-8"?>
<calcChain xmlns="http://schemas.openxmlformats.org/spreadsheetml/2006/main">
  <c r="T256" i="21" l="1"/>
  <c r="U256" i="21" s="1"/>
  <c r="S256" i="21"/>
  <c r="R256" i="21"/>
  <c r="T255" i="21"/>
  <c r="S255" i="21"/>
  <c r="R255" i="21"/>
  <c r="T254" i="21"/>
  <c r="S254" i="21"/>
  <c r="R254" i="21"/>
  <c r="T253" i="21"/>
  <c r="S253" i="21"/>
  <c r="R253" i="21"/>
  <c r="T252" i="21"/>
  <c r="U252" i="21" s="1"/>
  <c r="S252" i="21"/>
  <c r="R252" i="21"/>
  <c r="T251" i="21"/>
  <c r="S251" i="21"/>
  <c r="R251" i="21"/>
  <c r="T250" i="21"/>
  <c r="S250" i="21"/>
  <c r="R250" i="21"/>
  <c r="T249" i="21"/>
  <c r="S249" i="21"/>
  <c r="R249" i="21"/>
  <c r="T248" i="21"/>
  <c r="U248" i="21" s="1"/>
  <c r="S248" i="21"/>
  <c r="R248" i="21"/>
  <c r="T247" i="21"/>
  <c r="S247" i="21"/>
  <c r="R247" i="21"/>
  <c r="T246" i="21"/>
  <c r="S246" i="21"/>
  <c r="R246" i="21"/>
  <c r="T245" i="21"/>
  <c r="S245" i="21"/>
  <c r="R245" i="21"/>
  <c r="T244" i="21"/>
  <c r="U244" i="21" s="1"/>
  <c r="S244" i="21"/>
  <c r="R244" i="21"/>
  <c r="T243" i="21"/>
  <c r="S243" i="21"/>
  <c r="R243" i="21"/>
  <c r="T242" i="21"/>
  <c r="S242" i="21"/>
  <c r="R242" i="21"/>
  <c r="T241" i="21"/>
  <c r="S241" i="21"/>
  <c r="R241" i="21"/>
  <c r="T240" i="21"/>
  <c r="U240" i="21" s="1"/>
  <c r="S240" i="21"/>
  <c r="R240" i="21"/>
  <c r="T239" i="21"/>
  <c r="S239" i="21"/>
  <c r="R239" i="21"/>
  <c r="T238" i="21"/>
  <c r="S238" i="21"/>
  <c r="R238" i="21"/>
  <c r="T237" i="21"/>
  <c r="S237" i="21"/>
  <c r="R237" i="21"/>
  <c r="T236" i="21"/>
  <c r="U236" i="21" s="1"/>
  <c r="S236" i="21"/>
  <c r="R236" i="21"/>
  <c r="T235" i="21"/>
  <c r="S235" i="21"/>
  <c r="R235" i="21"/>
  <c r="T234" i="21"/>
  <c r="S234" i="21"/>
  <c r="R234" i="21"/>
  <c r="T233" i="21"/>
  <c r="S233" i="21"/>
  <c r="R233" i="21"/>
  <c r="T232" i="21"/>
  <c r="H232" i="21"/>
  <c r="G232" i="21"/>
  <c r="S232" i="21" s="1"/>
  <c r="F232" i="21"/>
  <c r="R232" i="21" s="1"/>
  <c r="T231" i="21"/>
  <c r="S231" i="21"/>
  <c r="R231" i="21"/>
  <c r="T230" i="21"/>
  <c r="S230" i="21"/>
  <c r="R230" i="21"/>
  <c r="T229" i="21"/>
  <c r="S229" i="21"/>
  <c r="R229" i="21"/>
  <c r="U229" i="21" s="1"/>
  <c r="T228" i="21"/>
  <c r="S228" i="21"/>
  <c r="R228" i="21"/>
  <c r="T227" i="21"/>
  <c r="S227" i="21"/>
  <c r="R227" i="21"/>
  <c r="T226" i="21"/>
  <c r="S226" i="21"/>
  <c r="R226" i="21"/>
  <c r="T225" i="21"/>
  <c r="S225" i="21"/>
  <c r="R225" i="21"/>
  <c r="U225" i="21" s="1"/>
  <c r="T224" i="21"/>
  <c r="S224" i="21"/>
  <c r="R224" i="21"/>
  <c r="T223" i="21"/>
  <c r="S223" i="21"/>
  <c r="R223" i="21"/>
  <c r="T222" i="21"/>
  <c r="S222" i="21"/>
  <c r="R222" i="21"/>
  <c r="T221" i="21"/>
  <c r="S221" i="21"/>
  <c r="R221" i="21"/>
  <c r="U221" i="21" s="1"/>
  <c r="T220" i="21"/>
  <c r="S220" i="21"/>
  <c r="R220" i="21"/>
  <c r="T219" i="21"/>
  <c r="S219" i="21"/>
  <c r="R219" i="21"/>
  <c r="T218" i="21"/>
  <c r="S218" i="21"/>
  <c r="R218" i="21"/>
  <c r="T217" i="21"/>
  <c r="S217" i="21"/>
  <c r="R217" i="21"/>
  <c r="U217" i="21" s="1"/>
  <c r="T216" i="21"/>
  <c r="S216" i="21"/>
  <c r="R216" i="21"/>
  <c r="T215" i="21"/>
  <c r="S215" i="21"/>
  <c r="R215" i="21"/>
  <c r="T214" i="21"/>
  <c r="S214" i="21"/>
  <c r="R214" i="21"/>
  <c r="T213" i="21"/>
  <c r="S213" i="21"/>
  <c r="R213" i="21"/>
  <c r="U213" i="21" s="1"/>
  <c r="T212" i="21"/>
  <c r="S212" i="21"/>
  <c r="R212" i="21"/>
  <c r="T211" i="21"/>
  <c r="S211" i="21"/>
  <c r="R211" i="21"/>
  <c r="T210" i="21"/>
  <c r="S210" i="21"/>
  <c r="R210" i="21"/>
  <c r="T209" i="21"/>
  <c r="S209" i="21"/>
  <c r="R209" i="21"/>
  <c r="U209" i="21" s="1"/>
  <c r="T208" i="21"/>
  <c r="S208" i="21"/>
  <c r="R208" i="21"/>
  <c r="T207" i="21"/>
  <c r="S207" i="21"/>
  <c r="R207" i="21"/>
  <c r="T206" i="21"/>
  <c r="S206" i="21"/>
  <c r="R206" i="21"/>
  <c r="T205" i="21"/>
  <c r="S205" i="21"/>
  <c r="R205" i="21"/>
  <c r="U205" i="21" s="1"/>
  <c r="T204" i="21"/>
  <c r="S204" i="21"/>
  <c r="R204" i="21"/>
  <c r="T203" i="21"/>
  <c r="S203" i="21"/>
  <c r="R203" i="21"/>
  <c r="T202" i="21"/>
  <c r="S202" i="21"/>
  <c r="R202" i="21"/>
  <c r="T201" i="21"/>
  <c r="S201" i="21"/>
  <c r="R201" i="21"/>
  <c r="U201" i="21" s="1"/>
  <c r="T200" i="21"/>
  <c r="S200" i="21"/>
  <c r="R200" i="21"/>
  <c r="T199" i="21"/>
  <c r="S199" i="21"/>
  <c r="R199" i="21"/>
  <c r="T198" i="21"/>
  <c r="S198" i="21"/>
  <c r="R198" i="21"/>
  <c r="T197" i="21"/>
  <c r="S197" i="21"/>
  <c r="R197" i="21"/>
  <c r="U197" i="21" s="1"/>
  <c r="T196" i="21"/>
  <c r="S196" i="21"/>
  <c r="R196" i="21"/>
  <c r="T195" i="21"/>
  <c r="S195" i="21"/>
  <c r="R195" i="21"/>
  <c r="T194" i="21"/>
  <c r="S194" i="21"/>
  <c r="R194" i="21"/>
  <c r="T193" i="21"/>
  <c r="S193" i="21"/>
  <c r="R193" i="21"/>
  <c r="U193" i="21" s="1"/>
  <c r="T192" i="21"/>
  <c r="S192" i="21"/>
  <c r="R192" i="21"/>
  <c r="T191" i="21"/>
  <c r="S191" i="21"/>
  <c r="R191" i="21"/>
  <c r="T190" i="21"/>
  <c r="S190" i="21"/>
  <c r="R190" i="21"/>
  <c r="T189" i="21"/>
  <c r="S189" i="21"/>
  <c r="R189" i="21"/>
  <c r="U189" i="21" s="1"/>
  <c r="T188" i="21"/>
  <c r="S188" i="21"/>
  <c r="R188" i="21"/>
  <c r="T187" i="21"/>
  <c r="S187" i="21"/>
  <c r="R187" i="21"/>
  <c r="T186" i="21"/>
  <c r="S186" i="21"/>
  <c r="R186" i="21"/>
  <c r="T185" i="21"/>
  <c r="S185" i="21"/>
  <c r="R185" i="21"/>
  <c r="U185" i="21" s="1"/>
  <c r="T184" i="21"/>
  <c r="S184" i="21"/>
  <c r="R184" i="21"/>
  <c r="T183" i="21"/>
  <c r="S183" i="21"/>
  <c r="R183" i="21"/>
  <c r="T182" i="21"/>
  <c r="S182" i="21"/>
  <c r="R182" i="21"/>
  <c r="T181" i="21"/>
  <c r="S181" i="21"/>
  <c r="R181" i="21"/>
  <c r="U181" i="21" s="1"/>
  <c r="T180" i="21"/>
  <c r="S180" i="21"/>
  <c r="R180" i="21"/>
  <c r="T179" i="21"/>
  <c r="S179" i="21"/>
  <c r="R179" i="21"/>
  <c r="T178" i="21"/>
  <c r="S178" i="21"/>
  <c r="R178" i="21"/>
  <c r="T177" i="21"/>
  <c r="S177" i="21"/>
  <c r="R177" i="21"/>
  <c r="U177" i="21" s="1"/>
  <c r="T176" i="21"/>
  <c r="S176" i="21"/>
  <c r="R176" i="21"/>
  <c r="T175" i="21"/>
  <c r="S175" i="21"/>
  <c r="R175" i="21"/>
  <c r="T174" i="21"/>
  <c r="S174" i="21"/>
  <c r="R174" i="21"/>
  <c r="T173" i="21"/>
  <c r="S173" i="21"/>
  <c r="R173" i="21"/>
  <c r="T172" i="21"/>
  <c r="S172" i="21"/>
  <c r="R172" i="21"/>
  <c r="T171" i="21"/>
  <c r="S171" i="21"/>
  <c r="R171" i="21"/>
  <c r="T170" i="21"/>
  <c r="S170" i="21"/>
  <c r="R170" i="21"/>
  <c r="T169" i="21"/>
  <c r="S169" i="21"/>
  <c r="R169" i="21"/>
  <c r="T168" i="21"/>
  <c r="S168" i="21"/>
  <c r="R168" i="21"/>
  <c r="T167" i="21"/>
  <c r="S167" i="21"/>
  <c r="R167" i="21"/>
  <c r="T166" i="21"/>
  <c r="S166" i="21"/>
  <c r="R166" i="21"/>
  <c r="T165" i="21"/>
  <c r="S165" i="21"/>
  <c r="R165" i="21"/>
  <c r="T164" i="21"/>
  <c r="S164" i="21"/>
  <c r="R164" i="21"/>
  <c r="T163" i="21"/>
  <c r="S163" i="21"/>
  <c r="R163" i="21"/>
  <c r="T162" i="21"/>
  <c r="S162" i="21"/>
  <c r="R162" i="21"/>
  <c r="T161" i="21"/>
  <c r="S161" i="21"/>
  <c r="R161" i="21"/>
  <c r="T160" i="21"/>
  <c r="S160" i="21"/>
  <c r="R160" i="21"/>
  <c r="T159" i="21"/>
  <c r="S159" i="21"/>
  <c r="R159" i="21"/>
  <c r="T158" i="21"/>
  <c r="S158" i="21"/>
  <c r="R158" i="21"/>
  <c r="T157" i="21"/>
  <c r="S157" i="21"/>
  <c r="R157" i="21"/>
  <c r="T156" i="21"/>
  <c r="S156" i="21"/>
  <c r="R156" i="21"/>
  <c r="T155" i="21"/>
  <c r="S155" i="21"/>
  <c r="R155" i="21"/>
  <c r="T154" i="21"/>
  <c r="S154" i="21"/>
  <c r="R154" i="21"/>
  <c r="T153" i="21"/>
  <c r="S153" i="21"/>
  <c r="R153" i="21"/>
  <c r="T152" i="21"/>
  <c r="S152" i="21"/>
  <c r="R152" i="21"/>
  <c r="T151" i="21"/>
  <c r="S151" i="21"/>
  <c r="R151" i="21"/>
  <c r="T150" i="21"/>
  <c r="S150" i="21"/>
  <c r="R150" i="21"/>
  <c r="T149" i="21"/>
  <c r="S149" i="21"/>
  <c r="R149" i="21"/>
  <c r="U149" i="21" s="1"/>
  <c r="T148" i="21"/>
  <c r="S148" i="21"/>
  <c r="R148" i="21"/>
  <c r="U148" i="21" s="1"/>
  <c r="T147" i="21"/>
  <c r="S147" i="21"/>
  <c r="R147" i="21"/>
  <c r="U147" i="21" s="1"/>
  <c r="T146" i="21"/>
  <c r="S146" i="21"/>
  <c r="R146" i="21"/>
  <c r="T145" i="21"/>
  <c r="S145" i="21"/>
  <c r="R145" i="21"/>
  <c r="U145" i="21" s="1"/>
  <c r="T144" i="21"/>
  <c r="S144" i="21"/>
  <c r="R144" i="21"/>
  <c r="U144" i="21" s="1"/>
  <c r="T143" i="21"/>
  <c r="S143" i="21"/>
  <c r="R143" i="21"/>
  <c r="U143" i="21" s="1"/>
  <c r="T142" i="21"/>
  <c r="S142" i="21"/>
  <c r="R142" i="21"/>
  <c r="T141" i="21"/>
  <c r="S141" i="21"/>
  <c r="R141" i="21"/>
  <c r="U141" i="21" s="1"/>
  <c r="T140" i="21"/>
  <c r="S140" i="21"/>
  <c r="R140" i="21"/>
  <c r="U140" i="21" s="1"/>
  <c r="T139" i="21"/>
  <c r="S139" i="21"/>
  <c r="R139" i="21"/>
  <c r="U139" i="21" s="1"/>
  <c r="T138" i="21"/>
  <c r="S138" i="21"/>
  <c r="R138" i="21"/>
  <c r="T137" i="21"/>
  <c r="S137" i="21"/>
  <c r="R137" i="21"/>
  <c r="U137" i="21" s="1"/>
  <c r="T136" i="21"/>
  <c r="S136" i="21"/>
  <c r="R136" i="21"/>
  <c r="U136" i="21" s="1"/>
  <c r="T135" i="21"/>
  <c r="S135" i="21"/>
  <c r="R135" i="21"/>
  <c r="U135" i="21" s="1"/>
  <c r="T134" i="21"/>
  <c r="S134" i="21"/>
  <c r="R134" i="21"/>
  <c r="T133" i="21"/>
  <c r="S133" i="21"/>
  <c r="R133" i="21"/>
  <c r="U133" i="21" s="1"/>
  <c r="T132" i="21"/>
  <c r="S132" i="21"/>
  <c r="R132" i="21"/>
  <c r="U132" i="21" s="1"/>
  <c r="T131" i="21"/>
  <c r="S131" i="21"/>
  <c r="R131" i="21"/>
  <c r="U131" i="21" s="1"/>
  <c r="T130" i="21"/>
  <c r="S130" i="21"/>
  <c r="R130" i="21"/>
  <c r="T129" i="21"/>
  <c r="S129" i="21"/>
  <c r="R129" i="21"/>
  <c r="U129" i="21" s="1"/>
  <c r="T128" i="21"/>
  <c r="S128" i="21"/>
  <c r="R128" i="21"/>
  <c r="U128" i="21" s="1"/>
  <c r="T127" i="21"/>
  <c r="S127" i="21"/>
  <c r="R127" i="21"/>
  <c r="U127" i="21" s="1"/>
  <c r="T126" i="21"/>
  <c r="S126" i="21"/>
  <c r="R126" i="21"/>
  <c r="T125" i="21"/>
  <c r="S125" i="21"/>
  <c r="R125" i="21"/>
  <c r="U125" i="21" s="1"/>
  <c r="T124" i="21"/>
  <c r="S124" i="21"/>
  <c r="R124" i="21"/>
  <c r="U124" i="21" s="1"/>
  <c r="T123" i="21"/>
  <c r="S123" i="21"/>
  <c r="R123" i="21"/>
  <c r="U123" i="21" s="1"/>
  <c r="T122" i="21"/>
  <c r="S122" i="21"/>
  <c r="R122" i="21"/>
  <c r="T121" i="21"/>
  <c r="S121" i="21"/>
  <c r="R121" i="21"/>
  <c r="U121" i="21" s="1"/>
  <c r="T120" i="21"/>
  <c r="S120" i="21"/>
  <c r="R120" i="21"/>
  <c r="U120" i="21" s="1"/>
  <c r="T119" i="21"/>
  <c r="S119" i="21"/>
  <c r="R119" i="21"/>
  <c r="U119" i="21" s="1"/>
  <c r="T118" i="21"/>
  <c r="S118" i="21"/>
  <c r="R118" i="21"/>
  <c r="T117" i="21"/>
  <c r="S117" i="21"/>
  <c r="R117" i="21"/>
  <c r="U117" i="21" s="1"/>
  <c r="T116" i="21"/>
  <c r="S116" i="21"/>
  <c r="R116" i="21"/>
  <c r="U116" i="21" s="1"/>
  <c r="T115" i="21"/>
  <c r="S115" i="21"/>
  <c r="R115" i="21"/>
  <c r="U115" i="21" s="1"/>
  <c r="T114" i="21"/>
  <c r="S114" i="21"/>
  <c r="R114" i="21"/>
  <c r="T113" i="21"/>
  <c r="S113" i="21"/>
  <c r="R113" i="21"/>
  <c r="U113" i="21" s="1"/>
  <c r="T112" i="21"/>
  <c r="S112" i="21"/>
  <c r="R112" i="21"/>
  <c r="U112" i="21" s="1"/>
  <c r="T111" i="21"/>
  <c r="S111" i="21"/>
  <c r="R111" i="21"/>
  <c r="U111" i="21" s="1"/>
  <c r="T110" i="21"/>
  <c r="S110" i="21"/>
  <c r="R110" i="21"/>
  <c r="T109" i="21"/>
  <c r="S109" i="21"/>
  <c r="R109" i="21"/>
  <c r="U109" i="21" s="1"/>
  <c r="T108" i="21"/>
  <c r="S108" i="21"/>
  <c r="R108" i="21"/>
  <c r="U108" i="21" s="1"/>
  <c r="T107" i="21"/>
  <c r="S107" i="21"/>
  <c r="R107" i="21"/>
  <c r="T106" i="21"/>
  <c r="S106" i="21"/>
  <c r="R106" i="21"/>
  <c r="T105" i="21"/>
  <c r="S105" i="21"/>
  <c r="R105" i="21"/>
  <c r="U105" i="21" s="1"/>
  <c r="T104" i="21"/>
  <c r="S104" i="21"/>
  <c r="R104" i="21"/>
  <c r="U104" i="21" s="1"/>
  <c r="T103" i="21"/>
  <c r="S103" i="21"/>
  <c r="R103" i="21"/>
  <c r="T102" i="21"/>
  <c r="S102" i="21"/>
  <c r="R102" i="21"/>
  <c r="T101" i="21"/>
  <c r="S101" i="21"/>
  <c r="R101" i="21"/>
  <c r="U101" i="21" s="1"/>
  <c r="T100" i="21"/>
  <c r="S100" i="21"/>
  <c r="R100" i="21"/>
  <c r="U100" i="21" s="1"/>
  <c r="T99" i="21"/>
  <c r="S99" i="21"/>
  <c r="R99" i="21"/>
  <c r="T98" i="21"/>
  <c r="S98" i="21"/>
  <c r="R98" i="21"/>
  <c r="T97" i="21"/>
  <c r="S97" i="21"/>
  <c r="R97" i="21"/>
  <c r="U97" i="21" s="1"/>
  <c r="T96" i="21"/>
  <c r="S96" i="21"/>
  <c r="R96" i="21"/>
  <c r="U96" i="21" s="1"/>
  <c r="T95" i="21"/>
  <c r="S95" i="21"/>
  <c r="R95" i="21"/>
  <c r="T94" i="21"/>
  <c r="S94" i="21"/>
  <c r="R94" i="21"/>
  <c r="T93" i="21"/>
  <c r="S93" i="21"/>
  <c r="R93" i="21"/>
  <c r="U93" i="21" s="1"/>
  <c r="T92" i="21"/>
  <c r="S92" i="21"/>
  <c r="R92" i="21"/>
  <c r="U92" i="21" s="1"/>
  <c r="T91" i="21"/>
  <c r="S91" i="21"/>
  <c r="R91" i="21"/>
  <c r="T90" i="21"/>
  <c r="S90" i="21"/>
  <c r="R90" i="21"/>
  <c r="T89" i="21"/>
  <c r="S89" i="21"/>
  <c r="R89" i="21"/>
  <c r="U89" i="21" s="1"/>
  <c r="T88" i="21"/>
  <c r="S88" i="21"/>
  <c r="R88" i="21"/>
  <c r="U88" i="21" s="1"/>
  <c r="T87" i="21"/>
  <c r="S87" i="21"/>
  <c r="R87" i="21"/>
  <c r="T86" i="21"/>
  <c r="S86" i="21"/>
  <c r="R86" i="21"/>
  <c r="T85" i="21"/>
  <c r="S85" i="21"/>
  <c r="R85" i="21"/>
  <c r="U85" i="21" s="1"/>
  <c r="T84" i="21"/>
  <c r="S84" i="21"/>
  <c r="R84" i="21"/>
  <c r="U84" i="21" s="1"/>
  <c r="T83" i="21"/>
  <c r="S83" i="21"/>
  <c r="R83" i="21"/>
  <c r="T82" i="21"/>
  <c r="S82" i="21"/>
  <c r="R82" i="21"/>
  <c r="T81" i="21"/>
  <c r="S81" i="21"/>
  <c r="R81" i="21"/>
  <c r="U81" i="21" s="1"/>
  <c r="T80" i="21"/>
  <c r="S80" i="21"/>
  <c r="R80" i="21"/>
  <c r="U80" i="21" s="1"/>
  <c r="T79" i="21"/>
  <c r="S79" i="21"/>
  <c r="R79" i="21"/>
  <c r="T78" i="21"/>
  <c r="S78" i="21"/>
  <c r="R78" i="21"/>
  <c r="T77" i="21"/>
  <c r="S77" i="21"/>
  <c r="U77" i="21" s="1"/>
  <c r="R77" i="21"/>
  <c r="T76" i="21"/>
  <c r="S76" i="21"/>
  <c r="U76" i="21" s="1"/>
  <c r="R76" i="21"/>
  <c r="T75" i="21"/>
  <c r="S75" i="21"/>
  <c r="U75" i="21" s="1"/>
  <c r="R75" i="21"/>
  <c r="T74" i="21"/>
  <c r="S74" i="21"/>
  <c r="U74" i="21" s="1"/>
  <c r="R74" i="21"/>
  <c r="T73" i="21"/>
  <c r="S73" i="21"/>
  <c r="U73" i="21" s="1"/>
  <c r="R73" i="21"/>
  <c r="T72" i="21"/>
  <c r="S72" i="21"/>
  <c r="U72" i="21" s="1"/>
  <c r="R72" i="21"/>
  <c r="T71" i="21"/>
  <c r="S71" i="21"/>
  <c r="U71" i="21" s="1"/>
  <c r="R71" i="21"/>
  <c r="T70" i="21"/>
  <c r="S70" i="21"/>
  <c r="U70" i="21" s="1"/>
  <c r="R70" i="21"/>
  <c r="T69" i="21"/>
  <c r="S69" i="21"/>
  <c r="U69" i="21" s="1"/>
  <c r="R69" i="21"/>
  <c r="T68" i="21"/>
  <c r="S68" i="21"/>
  <c r="U68" i="21" s="1"/>
  <c r="R68" i="21"/>
  <c r="T67" i="21"/>
  <c r="S67" i="21"/>
  <c r="U67" i="21" s="1"/>
  <c r="R67" i="21"/>
  <c r="T66" i="21"/>
  <c r="S66" i="21"/>
  <c r="U66" i="21" s="1"/>
  <c r="R66" i="21"/>
  <c r="T65" i="21"/>
  <c r="S65" i="21"/>
  <c r="U65" i="21" s="1"/>
  <c r="R65" i="21"/>
  <c r="T64" i="21"/>
  <c r="S64" i="21"/>
  <c r="U64" i="21" s="1"/>
  <c r="R64" i="21"/>
  <c r="T63" i="21"/>
  <c r="S63" i="21"/>
  <c r="U63" i="21" s="1"/>
  <c r="R63" i="21"/>
  <c r="T62" i="21"/>
  <c r="S62" i="21"/>
  <c r="U62" i="21" s="1"/>
  <c r="R62" i="21"/>
  <c r="T61" i="21"/>
  <c r="S61" i="21"/>
  <c r="U61" i="21" s="1"/>
  <c r="R61" i="21"/>
  <c r="T60" i="21"/>
  <c r="S60" i="21"/>
  <c r="U60" i="21" s="1"/>
  <c r="R60" i="21"/>
  <c r="T59" i="21"/>
  <c r="S59" i="21"/>
  <c r="U59" i="21" s="1"/>
  <c r="R59" i="21"/>
  <c r="T58" i="21"/>
  <c r="S58" i="21"/>
  <c r="U58" i="21" s="1"/>
  <c r="R58" i="21"/>
  <c r="T57" i="21"/>
  <c r="S57" i="21"/>
  <c r="U57" i="21" s="1"/>
  <c r="R57" i="21"/>
  <c r="T56" i="21"/>
  <c r="S56" i="21"/>
  <c r="U56" i="21" s="1"/>
  <c r="R56" i="21"/>
  <c r="T55" i="21"/>
  <c r="S55" i="21"/>
  <c r="U55" i="21" s="1"/>
  <c r="R55" i="21"/>
  <c r="T54" i="21"/>
  <c r="S54" i="21"/>
  <c r="U54" i="21" s="1"/>
  <c r="R54" i="21"/>
  <c r="T53" i="21"/>
  <c r="S53" i="21"/>
  <c r="U53" i="21" s="1"/>
  <c r="R53" i="21"/>
  <c r="T52" i="21"/>
  <c r="S52" i="21"/>
  <c r="U52" i="21" s="1"/>
  <c r="R52" i="21"/>
  <c r="T51" i="21"/>
  <c r="S51" i="21"/>
  <c r="U51" i="21" s="1"/>
  <c r="R51" i="21"/>
  <c r="T50" i="21"/>
  <c r="S50" i="21"/>
  <c r="U50" i="21" s="1"/>
  <c r="R50" i="21"/>
  <c r="T49" i="21"/>
  <c r="S49" i="21"/>
  <c r="U49" i="21" s="1"/>
  <c r="R49" i="21"/>
  <c r="T48" i="21"/>
  <c r="S48" i="21"/>
  <c r="U48" i="21" s="1"/>
  <c r="R48" i="21"/>
  <c r="T47" i="21"/>
  <c r="S47" i="21"/>
  <c r="U47" i="21" s="1"/>
  <c r="R47" i="21"/>
  <c r="T46" i="21"/>
  <c r="S46" i="21"/>
  <c r="U46" i="21" s="1"/>
  <c r="R46" i="21"/>
  <c r="T45" i="21"/>
  <c r="S45" i="21"/>
  <c r="U45" i="21" s="1"/>
  <c r="R45" i="21"/>
  <c r="T44" i="21"/>
  <c r="S44" i="21"/>
  <c r="U44" i="21" s="1"/>
  <c r="R44" i="21"/>
  <c r="T43" i="21"/>
  <c r="S43" i="21"/>
  <c r="U43" i="21" s="1"/>
  <c r="R43" i="21"/>
  <c r="T42" i="21"/>
  <c r="S42" i="21"/>
  <c r="U42" i="21" s="1"/>
  <c r="R42" i="21"/>
  <c r="T41" i="21"/>
  <c r="S41" i="21"/>
  <c r="U41" i="21" s="1"/>
  <c r="R41" i="21"/>
  <c r="T40" i="21"/>
  <c r="S40" i="21"/>
  <c r="U40" i="21" s="1"/>
  <c r="R40" i="21"/>
  <c r="T39" i="21"/>
  <c r="S39" i="21"/>
  <c r="U39" i="21" s="1"/>
  <c r="R39" i="21"/>
  <c r="T38" i="21"/>
  <c r="S38" i="21"/>
  <c r="U38" i="21" s="1"/>
  <c r="R38" i="21"/>
  <c r="T37" i="21"/>
  <c r="S37" i="21"/>
  <c r="U37" i="21" s="1"/>
  <c r="R37" i="21"/>
  <c r="T36" i="21"/>
  <c r="S36" i="21"/>
  <c r="U36" i="21" s="1"/>
  <c r="R36" i="21"/>
  <c r="T35" i="21"/>
  <c r="S35" i="21"/>
  <c r="U35" i="21" s="1"/>
  <c r="R35" i="21"/>
  <c r="T34" i="21"/>
  <c r="S34" i="21"/>
  <c r="U34" i="21" s="1"/>
  <c r="R34" i="21"/>
  <c r="T33" i="21"/>
  <c r="S33" i="21"/>
  <c r="U33" i="21" s="1"/>
  <c r="R33" i="21"/>
  <c r="T32" i="21"/>
  <c r="S32" i="21"/>
  <c r="U32" i="21" s="1"/>
  <c r="R32" i="21"/>
  <c r="T31" i="21"/>
  <c r="S31" i="21"/>
  <c r="U31" i="21" s="1"/>
  <c r="R31" i="21"/>
  <c r="T30" i="21"/>
  <c r="S30" i="21"/>
  <c r="U30" i="21" s="1"/>
  <c r="R30" i="21"/>
  <c r="T29" i="21"/>
  <c r="S29" i="21"/>
  <c r="U29" i="21" s="1"/>
  <c r="R29" i="21"/>
  <c r="T28" i="21"/>
  <c r="S28" i="21"/>
  <c r="R28" i="21"/>
  <c r="U28" i="21" s="1"/>
  <c r="T27" i="21"/>
  <c r="S27" i="21"/>
  <c r="R27" i="21"/>
  <c r="U27" i="21" s="1"/>
  <c r="T26" i="21"/>
  <c r="S26" i="21"/>
  <c r="R26" i="21"/>
  <c r="U26" i="21" s="1"/>
  <c r="T25" i="21"/>
  <c r="S25" i="21"/>
  <c r="R25" i="21"/>
  <c r="U25" i="21" s="1"/>
  <c r="T24" i="21"/>
  <c r="S24" i="21"/>
  <c r="R24" i="21"/>
  <c r="U24" i="21" s="1"/>
  <c r="T23" i="21"/>
  <c r="S23" i="21"/>
  <c r="R23" i="21"/>
  <c r="U23" i="21" s="1"/>
  <c r="T22" i="21"/>
  <c r="S22" i="21"/>
  <c r="R22" i="21"/>
  <c r="U22" i="21" s="1"/>
  <c r="T21" i="21"/>
  <c r="S21" i="21"/>
  <c r="R21" i="21"/>
  <c r="U21" i="21" s="1"/>
  <c r="T20" i="21"/>
  <c r="S20" i="21"/>
  <c r="R20" i="21"/>
  <c r="U20" i="21" s="1"/>
  <c r="T19" i="21"/>
  <c r="S19" i="21"/>
  <c r="R19" i="21"/>
  <c r="U19" i="21" s="1"/>
  <c r="T18" i="21"/>
  <c r="S18" i="21"/>
  <c r="R18" i="21"/>
  <c r="U18" i="21" s="1"/>
  <c r="T17" i="21"/>
  <c r="S17" i="21"/>
  <c r="R17" i="21"/>
  <c r="U17" i="21" s="1"/>
  <c r="T16" i="21"/>
  <c r="S16" i="21"/>
  <c r="R16" i="21"/>
  <c r="U16" i="21" s="1"/>
  <c r="T15" i="21"/>
  <c r="S15" i="21"/>
  <c r="R15" i="21"/>
  <c r="U15" i="21" s="1"/>
  <c r="T14" i="21"/>
  <c r="S14" i="21"/>
  <c r="R14" i="21"/>
  <c r="U14" i="21" s="1"/>
  <c r="U13" i="21"/>
  <c r="T12" i="21"/>
  <c r="S12" i="21"/>
  <c r="R12" i="21"/>
  <c r="T11" i="21"/>
  <c r="S11" i="21"/>
  <c r="R11" i="21"/>
  <c r="R257" i="21" s="1"/>
  <c r="A11" i="21"/>
  <c r="S257" i="21" l="1"/>
  <c r="T257" i="21"/>
  <c r="U79" i="21"/>
  <c r="U83" i="21"/>
  <c r="U87" i="21"/>
  <c r="U91" i="21"/>
  <c r="U95" i="21"/>
  <c r="U99" i="21"/>
  <c r="U103" i="21"/>
  <c r="U107" i="21"/>
  <c r="U12" i="21"/>
  <c r="U78" i="21"/>
  <c r="U82" i="21"/>
  <c r="U86" i="21"/>
  <c r="U90" i="21"/>
  <c r="U94" i="21"/>
  <c r="U98" i="21"/>
  <c r="U102" i="21"/>
  <c r="U106" i="21"/>
  <c r="U110" i="21"/>
  <c r="U114" i="21"/>
  <c r="U118" i="21"/>
  <c r="U122" i="21"/>
  <c r="U126" i="21"/>
  <c r="U130" i="21"/>
  <c r="U134" i="21"/>
  <c r="U138" i="21"/>
  <c r="U142" i="21"/>
  <c r="U146" i="21"/>
  <c r="U232" i="21"/>
  <c r="U235" i="21"/>
  <c r="U239" i="21"/>
  <c r="U243" i="21"/>
  <c r="U247" i="21"/>
  <c r="U251" i="21"/>
  <c r="U255" i="21"/>
  <c r="U151" i="21"/>
  <c r="U155" i="21"/>
  <c r="U159" i="21"/>
  <c r="U163" i="21"/>
  <c r="U167" i="21"/>
  <c r="U171" i="21"/>
  <c r="U175" i="21"/>
  <c r="U234" i="21"/>
  <c r="U238" i="21"/>
  <c r="U242" i="21"/>
  <c r="U246" i="21"/>
  <c r="U250" i="21"/>
  <c r="U254" i="21"/>
  <c r="U233" i="21"/>
  <c r="U237" i="21"/>
  <c r="U241" i="21"/>
  <c r="U245" i="21"/>
  <c r="U249" i="21"/>
  <c r="U253" i="21"/>
  <c r="U153" i="21"/>
  <c r="U157" i="21"/>
  <c r="U161" i="21"/>
  <c r="U165" i="21"/>
  <c r="U169" i="21"/>
  <c r="U173" i="21"/>
  <c r="U11" i="21"/>
  <c r="U152" i="21"/>
  <c r="U156" i="21"/>
  <c r="U160" i="21"/>
  <c r="U164" i="21"/>
  <c r="U168" i="21"/>
  <c r="U172" i="21"/>
  <c r="U176" i="21"/>
  <c r="U180" i="21"/>
  <c r="U184" i="21"/>
  <c r="U188" i="21"/>
  <c r="U192" i="21"/>
  <c r="U196" i="21"/>
  <c r="U200" i="21"/>
  <c r="U204" i="21"/>
  <c r="U208" i="21"/>
  <c r="U212" i="21"/>
  <c r="U216" i="21"/>
  <c r="U220" i="21"/>
  <c r="U224" i="21"/>
  <c r="U228" i="21"/>
  <c r="U179" i="21"/>
  <c r="U183" i="21"/>
  <c r="U187" i="21"/>
  <c r="U191" i="21"/>
  <c r="U195" i="21"/>
  <c r="U199" i="21"/>
  <c r="U203" i="21"/>
  <c r="U207" i="21"/>
  <c r="U211" i="21"/>
  <c r="U215" i="21"/>
  <c r="U219" i="21"/>
  <c r="U223" i="21"/>
  <c r="U227" i="21"/>
  <c r="U231" i="21"/>
  <c r="U150" i="21"/>
  <c r="U154" i="21"/>
  <c r="U158" i="21"/>
  <c r="U162" i="21"/>
  <c r="U166" i="21"/>
  <c r="U170" i="21"/>
  <c r="U174" i="21"/>
  <c r="U178" i="21"/>
  <c r="U182" i="21"/>
  <c r="U186" i="21"/>
  <c r="U190" i="21"/>
  <c r="U194" i="21"/>
  <c r="U198" i="21"/>
  <c r="U202" i="21"/>
  <c r="U206" i="21"/>
  <c r="U210" i="21"/>
  <c r="U214" i="21"/>
  <c r="U218" i="21"/>
  <c r="U222" i="21"/>
  <c r="U226" i="21"/>
  <c r="U230" i="21"/>
  <c r="U257" i="21" l="1"/>
  <c r="U259" i="21" s="1"/>
  <c r="Z13" i="10"/>
  <c r="Y13" i="10"/>
  <c r="X13" i="10"/>
  <c r="W13" i="10"/>
  <c r="V13" i="10"/>
  <c r="U13" i="10"/>
  <c r="U261" i="21" l="1"/>
  <c r="X43" i="10" s="1"/>
  <c r="Z31" i="10"/>
  <c r="J41" i="5"/>
  <c r="M33" i="5"/>
  <c r="R30" i="9"/>
  <c r="N35" i="5"/>
  <c r="F329" i="17" l="1"/>
  <c r="D329" i="17"/>
  <c r="D217" i="17"/>
  <c r="D10" i="17" l="1"/>
  <c r="N39" i="5"/>
  <c r="L31" i="5"/>
  <c r="N31" i="5"/>
  <c r="M31" i="5"/>
  <c r="T256" i="20" l="1"/>
  <c r="S256" i="20"/>
  <c r="R256" i="20"/>
  <c r="T255" i="20"/>
  <c r="S255" i="20"/>
  <c r="R255" i="20"/>
  <c r="T254" i="20"/>
  <c r="S254" i="20"/>
  <c r="R254" i="20"/>
  <c r="T253" i="20"/>
  <c r="S253" i="20"/>
  <c r="R253" i="20"/>
  <c r="U253" i="20" s="1"/>
  <c r="T252" i="20"/>
  <c r="S252" i="20"/>
  <c r="R252" i="20"/>
  <c r="T251" i="20"/>
  <c r="S251" i="20"/>
  <c r="R251" i="20"/>
  <c r="T250" i="20"/>
  <c r="S250" i="20"/>
  <c r="R250" i="20"/>
  <c r="T249" i="20"/>
  <c r="S249" i="20"/>
  <c r="R249" i="20"/>
  <c r="U249" i="20" s="1"/>
  <c r="T248" i="20"/>
  <c r="S248" i="20"/>
  <c r="R248" i="20"/>
  <c r="T247" i="20"/>
  <c r="S247" i="20"/>
  <c r="R247" i="20"/>
  <c r="T246" i="20"/>
  <c r="S246" i="20"/>
  <c r="R246" i="20"/>
  <c r="T245" i="20"/>
  <c r="S245" i="20"/>
  <c r="R245" i="20"/>
  <c r="U245" i="20" s="1"/>
  <c r="T244" i="20"/>
  <c r="S244" i="20"/>
  <c r="R244" i="20"/>
  <c r="T243" i="20"/>
  <c r="S243" i="20"/>
  <c r="R243" i="20"/>
  <c r="T242" i="20"/>
  <c r="S242" i="20"/>
  <c r="R242" i="20"/>
  <c r="T241" i="20"/>
  <c r="S241" i="20"/>
  <c r="R241" i="20"/>
  <c r="U241" i="20" s="1"/>
  <c r="T240" i="20"/>
  <c r="S240" i="20"/>
  <c r="R240" i="20"/>
  <c r="T239" i="20"/>
  <c r="S239" i="20"/>
  <c r="R239" i="20"/>
  <c r="T238" i="20"/>
  <c r="S238" i="20"/>
  <c r="R238" i="20"/>
  <c r="T237" i="20"/>
  <c r="S237" i="20"/>
  <c r="R237" i="20"/>
  <c r="U237" i="20" s="1"/>
  <c r="T236" i="20"/>
  <c r="S236" i="20"/>
  <c r="R236" i="20"/>
  <c r="T235" i="20"/>
  <c r="S235" i="20"/>
  <c r="R235" i="20"/>
  <c r="T234" i="20"/>
  <c r="S234" i="20"/>
  <c r="R234" i="20"/>
  <c r="T233" i="20"/>
  <c r="S233" i="20"/>
  <c r="R233" i="20"/>
  <c r="U233" i="20" s="1"/>
  <c r="H232" i="20"/>
  <c r="T232" i="20" s="1"/>
  <c r="G232" i="20"/>
  <c r="S232" i="20" s="1"/>
  <c r="F232" i="20"/>
  <c r="R232" i="20" s="1"/>
  <c r="U232" i="20" s="1"/>
  <c r="T231" i="20"/>
  <c r="S231" i="20"/>
  <c r="R231" i="20"/>
  <c r="T230" i="20"/>
  <c r="S230" i="20"/>
  <c r="R230" i="20"/>
  <c r="T229" i="20"/>
  <c r="S229" i="20"/>
  <c r="R229" i="20"/>
  <c r="U229" i="20" s="1"/>
  <c r="T228" i="20"/>
  <c r="S228" i="20"/>
  <c r="R228" i="20"/>
  <c r="U228" i="20" s="1"/>
  <c r="T227" i="20"/>
  <c r="S227" i="20"/>
  <c r="R227" i="20"/>
  <c r="T226" i="20"/>
  <c r="S226" i="20"/>
  <c r="R226" i="20"/>
  <c r="T225" i="20"/>
  <c r="S225" i="20"/>
  <c r="R225" i="20"/>
  <c r="U225" i="20" s="1"/>
  <c r="T224" i="20"/>
  <c r="S224" i="20"/>
  <c r="R224" i="20"/>
  <c r="U224" i="20" s="1"/>
  <c r="T223" i="20"/>
  <c r="S223" i="20"/>
  <c r="R223" i="20"/>
  <c r="T222" i="20"/>
  <c r="S222" i="20"/>
  <c r="R222" i="20"/>
  <c r="T221" i="20"/>
  <c r="S221" i="20"/>
  <c r="R221" i="20"/>
  <c r="U221" i="20" s="1"/>
  <c r="T220" i="20"/>
  <c r="S220" i="20"/>
  <c r="R220" i="20"/>
  <c r="U220" i="20" s="1"/>
  <c r="T219" i="20"/>
  <c r="S219" i="20"/>
  <c r="R219" i="20"/>
  <c r="T218" i="20"/>
  <c r="S218" i="20"/>
  <c r="R218" i="20"/>
  <c r="T217" i="20"/>
  <c r="S217" i="20"/>
  <c r="R217" i="20"/>
  <c r="U217" i="20" s="1"/>
  <c r="T216" i="20"/>
  <c r="S216" i="20"/>
  <c r="R216" i="20"/>
  <c r="U216" i="20" s="1"/>
  <c r="T215" i="20"/>
  <c r="S215" i="20"/>
  <c r="R215" i="20"/>
  <c r="T214" i="20"/>
  <c r="S214" i="20"/>
  <c r="R214" i="20"/>
  <c r="T213" i="20"/>
  <c r="S213" i="20"/>
  <c r="R213" i="20"/>
  <c r="U213" i="20" s="1"/>
  <c r="T212" i="20"/>
  <c r="S212" i="20"/>
  <c r="R212" i="20"/>
  <c r="U212" i="20" s="1"/>
  <c r="T211" i="20"/>
  <c r="S211" i="20"/>
  <c r="R211" i="20"/>
  <c r="T210" i="20"/>
  <c r="S210" i="20"/>
  <c r="R210" i="20"/>
  <c r="T209" i="20"/>
  <c r="S209" i="20"/>
  <c r="R209" i="20"/>
  <c r="U209" i="20" s="1"/>
  <c r="T208" i="20"/>
  <c r="S208" i="20"/>
  <c r="R208" i="20"/>
  <c r="U208" i="20" s="1"/>
  <c r="T207" i="20"/>
  <c r="S207" i="20"/>
  <c r="R207" i="20"/>
  <c r="T206" i="20"/>
  <c r="S206" i="20"/>
  <c r="R206" i="20"/>
  <c r="T205" i="20"/>
  <c r="S205" i="20"/>
  <c r="R205" i="20"/>
  <c r="U205" i="20" s="1"/>
  <c r="T204" i="20"/>
  <c r="S204" i="20"/>
  <c r="R204" i="20"/>
  <c r="U204" i="20" s="1"/>
  <c r="T203" i="20"/>
  <c r="S203" i="20"/>
  <c r="R203" i="20"/>
  <c r="T202" i="20"/>
  <c r="S202" i="20"/>
  <c r="R202" i="20"/>
  <c r="T201" i="20"/>
  <c r="S201" i="20"/>
  <c r="R201" i="20"/>
  <c r="U201" i="20" s="1"/>
  <c r="T200" i="20"/>
  <c r="S200" i="20"/>
  <c r="R200" i="20"/>
  <c r="U200" i="20" s="1"/>
  <c r="T199" i="20"/>
  <c r="S199" i="20"/>
  <c r="R199" i="20"/>
  <c r="T198" i="20"/>
  <c r="S198" i="20"/>
  <c r="R198" i="20"/>
  <c r="T197" i="20"/>
  <c r="S197" i="20"/>
  <c r="R197" i="20"/>
  <c r="U197" i="20" s="1"/>
  <c r="T196" i="20"/>
  <c r="S196" i="20"/>
  <c r="R196" i="20"/>
  <c r="U196" i="20" s="1"/>
  <c r="T195" i="20"/>
  <c r="S195" i="20"/>
  <c r="R195" i="20"/>
  <c r="T194" i="20"/>
  <c r="S194" i="20"/>
  <c r="R194" i="20"/>
  <c r="T193" i="20"/>
  <c r="S193" i="20"/>
  <c r="R193" i="20"/>
  <c r="U193" i="20" s="1"/>
  <c r="T192" i="20"/>
  <c r="S192" i="20"/>
  <c r="R192" i="20"/>
  <c r="U192" i="20" s="1"/>
  <c r="T191" i="20"/>
  <c r="S191" i="20"/>
  <c r="R191" i="20"/>
  <c r="T190" i="20"/>
  <c r="S190" i="20"/>
  <c r="R190" i="20"/>
  <c r="T189" i="20"/>
  <c r="S189" i="20"/>
  <c r="R189" i="20"/>
  <c r="U189" i="20" s="1"/>
  <c r="T188" i="20"/>
  <c r="S188" i="20"/>
  <c r="R188" i="20"/>
  <c r="U188" i="20" s="1"/>
  <c r="T187" i="20"/>
  <c r="S187" i="20"/>
  <c r="R187" i="20"/>
  <c r="T186" i="20"/>
  <c r="S186" i="20"/>
  <c r="R186" i="20"/>
  <c r="T185" i="20"/>
  <c r="S185" i="20"/>
  <c r="R185" i="20"/>
  <c r="U185" i="20" s="1"/>
  <c r="T184" i="20"/>
  <c r="S184" i="20"/>
  <c r="R184" i="20"/>
  <c r="U184" i="20" s="1"/>
  <c r="T183" i="20"/>
  <c r="S183" i="20"/>
  <c r="R183" i="20"/>
  <c r="T182" i="20"/>
  <c r="S182" i="20"/>
  <c r="R182" i="20"/>
  <c r="T181" i="20"/>
  <c r="S181" i="20"/>
  <c r="R181" i="20"/>
  <c r="U181" i="20" s="1"/>
  <c r="T180" i="20"/>
  <c r="S180" i="20"/>
  <c r="R180" i="20"/>
  <c r="U180" i="20" s="1"/>
  <c r="T179" i="20"/>
  <c r="S179" i="20"/>
  <c r="R179" i="20"/>
  <c r="T178" i="20"/>
  <c r="S178" i="20"/>
  <c r="R178" i="20"/>
  <c r="T177" i="20"/>
  <c r="S177" i="20"/>
  <c r="R177" i="20"/>
  <c r="U177" i="20" s="1"/>
  <c r="T176" i="20"/>
  <c r="S176" i="20"/>
  <c r="R176" i="20"/>
  <c r="U176" i="20" s="1"/>
  <c r="T175" i="20"/>
  <c r="S175" i="20"/>
  <c r="R175" i="20"/>
  <c r="T174" i="20"/>
  <c r="S174" i="20"/>
  <c r="R174" i="20"/>
  <c r="T173" i="20"/>
  <c r="S173" i="20"/>
  <c r="R173" i="20"/>
  <c r="U173" i="20" s="1"/>
  <c r="T172" i="20"/>
  <c r="S172" i="20"/>
  <c r="R172" i="20"/>
  <c r="U172" i="20" s="1"/>
  <c r="T171" i="20"/>
  <c r="S171" i="20"/>
  <c r="R171" i="20"/>
  <c r="T170" i="20"/>
  <c r="S170" i="20"/>
  <c r="R170" i="20"/>
  <c r="T169" i="20"/>
  <c r="S169" i="20"/>
  <c r="R169" i="20"/>
  <c r="U169" i="20" s="1"/>
  <c r="T168" i="20"/>
  <c r="S168" i="20"/>
  <c r="R168" i="20"/>
  <c r="U168" i="20" s="1"/>
  <c r="T167" i="20"/>
  <c r="S167" i="20"/>
  <c r="R167" i="20"/>
  <c r="T166" i="20"/>
  <c r="S166" i="20"/>
  <c r="R166" i="20"/>
  <c r="T165" i="20"/>
  <c r="S165" i="20"/>
  <c r="R165" i="20"/>
  <c r="U165" i="20" s="1"/>
  <c r="T164" i="20"/>
  <c r="S164" i="20"/>
  <c r="R164" i="20"/>
  <c r="U164" i="20" s="1"/>
  <c r="T163" i="20"/>
  <c r="S163" i="20"/>
  <c r="R163" i="20"/>
  <c r="T162" i="20"/>
  <c r="S162" i="20"/>
  <c r="R162" i="20"/>
  <c r="T161" i="20"/>
  <c r="S161" i="20"/>
  <c r="R161" i="20"/>
  <c r="U161" i="20" s="1"/>
  <c r="T160" i="20"/>
  <c r="S160" i="20"/>
  <c r="R160" i="20"/>
  <c r="U160" i="20" s="1"/>
  <c r="T159" i="20"/>
  <c r="S159" i="20"/>
  <c r="R159" i="20"/>
  <c r="T158" i="20"/>
  <c r="S158" i="20"/>
  <c r="R158" i="20"/>
  <c r="T157" i="20"/>
  <c r="S157" i="20"/>
  <c r="R157" i="20"/>
  <c r="U157" i="20" s="1"/>
  <c r="T156" i="20"/>
  <c r="S156" i="20"/>
  <c r="R156" i="20"/>
  <c r="U156" i="20" s="1"/>
  <c r="T155" i="20"/>
  <c r="S155" i="20"/>
  <c r="R155" i="20"/>
  <c r="T154" i="20"/>
  <c r="S154" i="20"/>
  <c r="R154" i="20"/>
  <c r="T153" i="20"/>
  <c r="S153" i="20"/>
  <c r="R153" i="20"/>
  <c r="U153" i="20" s="1"/>
  <c r="T152" i="20"/>
  <c r="S152" i="20"/>
  <c r="R152" i="20"/>
  <c r="U152" i="20" s="1"/>
  <c r="T151" i="20"/>
  <c r="S151" i="20"/>
  <c r="R151" i="20"/>
  <c r="U151" i="20" s="1"/>
  <c r="T150" i="20"/>
  <c r="S150" i="20"/>
  <c r="R150" i="20"/>
  <c r="U150" i="20" s="1"/>
  <c r="T149" i="20"/>
  <c r="S149" i="20"/>
  <c r="R149" i="20"/>
  <c r="U149" i="20" s="1"/>
  <c r="T148" i="20"/>
  <c r="S148" i="20"/>
  <c r="R148" i="20"/>
  <c r="U148" i="20" s="1"/>
  <c r="T147" i="20"/>
  <c r="S147" i="20"/>
  <c r="R147" i="20"/>
  <c r="U147" i="20" s="1"/>
  <c r="T146" i="20"/>
  <c r="S146" i="20"/>
  <c r="R146" i="20"/>
  <c r="U146" i="20" s="1"/>
  <c r="T145" i="20"/>
  <c r="S145" i="20"/>
  <c r="R145" i="20"/>
  <c r="U145" i="20" s="1"/>
  <c r="T144" i="20"/>
  <c r="S144" i="20"/>
  <c r="R144" i="20"/>
  <c r="U144" i="20" s="1"/>
  <c r="T143" i="20"/>
  <c r="S143" i="20"/>
  <c r="R143" i="20"/>
  <c r="U143" i="20" s="1"/>
  <c r="T142" i="20"/>
  <c r="S142" i="20"/>
  <c r="R142" i="20"/>
  <c r="U142" i="20" s="1"/>
  <c r="T141" i="20"/>
  <c r="S141" i="20"/>
  <c r="R141" i="20"/>
  <c r="U141" i="20" s="1"/>
  <c r="T140" i="20"/>
  <c r="S140" i="20"/>
  <c r="R140" i="20"/>
  <c r="U140" i="20" s="1"/>
  <c r="T139" i="20"/>
  <c r="S139" i="20"/>
  <c r="R139" i="20"/>
  <c r="U139" i="20" s="1"/>
  <c r="T138" i="20"/>
  <c r="S138" i="20"/>
  <c r="R138" i="20"/>
  <c r="U138" i="20" s="1"/>
  <c r="T137" i="20"/>
  <c r="S137" i="20"/>
  <c r="R137" i="20"/>
  <c r="U137" i="20" s="1"/>
  <c r="T136" i="20"/>
  <c r="S136" i="20"/>
  <c r="R136" i="20"/>
  <c r="U136" i="20" s="1"/>
  <c r="T135" i="20"/>
  <c r="S135" i="20"/>
  <c r="R135" i="20"/>
  <c r="U135" i="20" s="1"/>
  <c r="T134" i="20"/>
  <c r="S134" i="20"/>
  <c r="R134" i="20"/>
  <c r="U134" i="20" s="1"/>
  <c r="T133" i="20"/>
  <c r="S133" i="20"/>
  <c r="R133" i="20"/>
  <c r="U133" i="20" s="1"/>
  <c r="T132" i="20"/>
  <c r="S132" i="20"/>
  <c r="R132" i="20"/>
  <c r="U132" i="20" s="1"/>
  <c r="T131" i="20"/>
  <c r="S131" i="20"/>
  <c r="R131" i="20"/>
  <c r="U131" i="20" s="1"/>
  <c r="T130" i="20"/>
  <c r="S130" i="20"/>
  <c r="R130" i="20"/>
  <c r="U130" i="20" s="1"/>
  <c r="T129" i="20"/>
  <c r="S129" i="20"/>
  <c r="R129" i="20"/>
  <c r="U129" i="20" s="1"/>
  <c r="T128" i="20"/>
  <c r="S128" i="20"/>
  <c r="R128" i="20"/>
  <c r="U128" i="20" s="1"/>
  <c r="T127" i="20"/>
  <c r="S127" i="20"/>
  <c r="R127" i="20"/>
  <c r="U127" i="20" s="1"/>
  <c r="T126" i="20"/>
  <c r="S126" i="20"/>
  <c r="R126" i="20"/>
  <c r="U126" i="20" s="1"/>
  <c r="T125" i="20"/>
  <c r="S125" i="20"/>
  <c r="R125" i="20"/>
  <c r="U125" i="20" s="1"/>
  <c r="T124" i="20"/>
  <c r="S124" i="20"/>
  <c r="R124" i="20"/>
  <c r="U124" i="20" s="1"/>
  <c r="T123" i="20"/>
  <c r="S123" i="20"/>
  <c r="R123" i="20"/>
  <c r="U123" i="20" s="1"/>
  <c r="T122" i="20"/>
  <c r="S122" i="20"/>
  <c r="R122" i="20"/>
  <c r="U122" i="20" s="1"/>
  <c r="T121" i="20"/>
  <c r="S121" i="20"/>
  <c r="R121" i="20"/>
  <c r="U121" i="20" s="1"/>
  <c r="T120" i="20"/>
  <c r="S120" i="20"/>
  <c r="R120" i="20"/>
  <c r="U120" i="20" s="1"/>
  <c r="T119" i="20"/>
  <c r="S119" i="20"/>
  <c r="R119" i="20"/>
  <c r="U119" i="20" s="1"/>
  <c r="T118" i="20"/>
  <c r="S118" i="20"/>
  <c r="R118" i="20"/>
  <c r="U118" i="20" s="1"/>
  <c r="T117" i="20"/>
  <c r="S117" i="20"/>
  <c r="R117" i="20"/>
  <c r="U117" i="20" s="1"/>
  <c r="T116" i="20"/>
  <c r="S116" i="20"/>
  <c r="R116" i="20"/>
  <c r="U116" i="20" s="1"/>
  <c r="T115" i="20"/>
  <c r="S115" i="20"/>
  <c r="R115" i="20"/>
  <c r="U115" i="20" s="1"/>
  <c r="T114" i="20"/>
  <c r="S114" i="20"/>
  <c r="R114" i="20"/>
  <c r="U114" i="20" s="1"/>
  <c r="T113" i="20"/>
  <c r="S113" i="20"/>
  <c r="R113" i="20"/>
  <c r="U113" i="20" s="1"/>
  <c r="T112" i="20"/>
  <c r="S112" i="20"/>
  <c r="R112" i="20"/>
  <c r="U112" i="20" s="1"/>
  <c r="T111" i="20"/>
  <c r="S111" i="20"/>
  <c r="R111" i="20"/>
  <c r="U111" i="20" s="1"/>
  <c r="T110" i="20"/>
  <c r="S110" i="20"/>
  <c r="R110" i="20"/>
  <c r="U110" i="20" s="1"/>
  <c r="T109" i="20"/>
  <c r="S109" i="20"/>
  <c r="R109" i="20"/>
  <c r="U109" i="20" s="1"/>
  <c r="T108" i="20"/>
  <c r="S108" i="20"/>
  <c r="R108" i="20"/>
  <c r="U108" i="20" s="1"/>
  <c r="T107" i="20"/>
  <c r="S107" i="20"/>
  <c r="R107" i="20"/>
  <c r="U107" i="20" s="1"/>
  <c r="T106" i="20"/>
  <c r="S106" i="20"/>
  <c r="R106" i="20"/>
  <c r="U106" i="20" s="1"/>
  <c r="T105" i="20"/>
  <c r="S105" i="20"/>
  <c r="R105" i="20"/>
  <c r="U105" i="20" s="1"/>
  <c r="T104" i="20"/>
  <c r="S104" i="20"/>
  <c r="R104" i="20"/>
  <c r="U104" i="20" s="1"/>
  <c r="T103" i="20"/>
  <c r="S103" i="20"/>
  <c r="R103" i="20"/>
  <c r="U103" i="20" s="1"/>
  <c r="T102" i="20"/>
  <c r="S102" i="20"/>
  <c r="R102" i="20"/>
  <c r="U102" i="20" s="1"/>
  <c r="T101" i="20"/>
  <c r="S101" i="20"/>
  <c r="R101" i="20"/>
  <c r="U101" i="20" s="1"/>
  <c r="T100" i="20"/>
  <c r="S100" i="20"/>
  <c r="R100" i="20"/>
  <c r="U100" i="20" s="1"/>
  <c r="T99" i="20"/>
  <c r="S99" i="20"/>
  <c r="R99" i="20"/>
  <c r="U99" i="20" s="1"/>
  <c r="T98" i="20"/>
  <c r="S98" i="20"/>
  <c r="R98" i="20"/>
  <c r="U98" i="20" s="1"/>
  <c r="T97" i="20"/>
  <c r="S97" i="20"/>
  <c r="R97" i="20"/>
  <c r="U97" i="20" s="1"/>
  <c r="T96" i="20"/>
  <c r="S96" i="20"/>
  <c r="R96" i="20"/>
  <c r="U96" i="20" s="1"/>
  <c r="T95" i="20"/>
  <c r="S95" i="20"/>
  <c r="R95" i="20"/>
  <c r="U95" i="20" s="1"/>
  <c r="T94" i="20"/>
  <c r="S94" i="20"/>
  <c r="R94" i="20"/>
  <c r="U94" i="20" s="1"/>
  <c r="T93" i="20"/>
  <c r="S93" i="20"/>
  <c r="R93" i="20"/>
  <c r="U93" i="20" s="1"/>
  <c r="T92" i="20"/>
  <c r="S92" i="20"/>
  <c r="R92" i="20"/>
  <c r="U92" i="20" s="1"/>
  <c r="T91" i="20"/>
  <c r="S91" i="20"/>
  <c r="R91" i="20"/>
  <c r="U91" i="20" s="1"/>
  <c r="T90" i="20"/>
  <c r="S90" i="20"/>
  <c r="R90" i="20"/>
  <c r="U90" i="20" s="1"/>
  <c r="T89" i="20"/>
  <c r="S89" i="20"/>
  <c r="R89" i="20"/>
  <c r="U89" i="20" s="1"/>
  <c r="T88" i="20"/>
  <c r="S88" i="20"/>
  <c r="R88" i="20"/>
  <c r="U88" i="20" s="1"/>
  <c r="T87" i="20"/>
  <c r="S87" i="20"/>
  <c r="R87" i="20"/>
  <c r="U87" i="20" s="1"/>
  <c r="T86" i="20"/>
  <c r="S86" i="20"/>
  <c r="R86" i="20"/>
  <c r="U86" i="20" s="1"/>
  <c r="T85" i="20"/>
  <c r="S85" i="20"/>
  <c r="U85" i="20" s="1"/>
  <c r="R85" i="20"/>
  <c r="T84" i="20"/>
  <c r="S84" i="20"/>
  <c r="R84" i="20"/>
  <c r="T83" i="20"/>
  <c r="S83" i="20"/>
  <c r="R83" i="20"/>
  <c r="T82" i="20"/>
  <c r="S82" i="20"/>
  <c r="U82" i="20" s="1"/>
  <c r="R82" i="20"/>
  <c r="T81" i="20"/>
  <c r="S81" i="20"/>
  <c r="R81" i="20"/>
  <c r="T80" i="20"/>
  <c r="S80" i="20"/>
  <c r="R80" i="20"/>
  <c r="T79" i="20"/>
  <c r="S79" i="20"/>
  <c r="R79" i="20"/>
  <c r="T78" i="20"/>
  <c r="S78" i="20"/>
  <c r="R78" i="20"/>
  <c r="T77" i="20"/>
  <c r="S77" i="20"/>
  <c r="R77" i="20"/>
  <c r="T76" i="20"/>
  <c r="S76" i="20"/>
  <c r="R76" i="20"/>
  <c r="T75" i="20"/>
  <c r="S75" i="20"/>
  <c r="R75" i="20"/>
  <c r="T74" i="20"/>
  <c r="S74" i="20"/>
  <c r="R74" i="20"/>
  <c r="T73" i="20"/>
  <c r="S73" i="20"/>
  <c r="R73" i="20"/>
  <c r="U73" i="20" s="1"/>
  <c r="T72" i="20"/>
  <c r="S72" i="20"/>
  <c r="R72" i="20"/>
  <c r="U72" i="20" s="1"/>
  <c r="T71" i="20"/>
  <c r="S71" i="20"/>
  <c r="R71" i="20"/>
  <c r="T70" i="20"/>
  <c r="S70" i="20"/>
  <c r="R70" i="20"/>
  <c r="T69" i="20"/>
  <c r="S69" i="20"/>
  <c r="R69" i="20"/>
  <c r="U69" i="20" s="1"/>
  <c r="T68" i="20"/>
  <c r="S68" i="20"/>
  <c r="R68" i="20"/>
  <c r="U68" i="20" s="1"/>
  <c r="T67" i="20"/>
  <c r="S67" i="20"/>
  <c r="R67" i="20"/>
  <c r="T66" i="20"/>
  <c r="S66" i="20"/>
  <c r="R66" i="20"/>
  <c r="T65" i="20"/>
  <c r="S65" i="20"/>
  <c r="R65" i="20"/>
  <c r="U65" i="20" s="1"/>
  <c r="T64" i="20"/>
  <c r="S64" i="20"/>
  <c r="R64" i="20"/>
  <c r="U64" i="20" s="1"/>
  <c r="T63" i="20"/>
  <c r="S63" i="20"/>
  <c r="R63" i="20"/>
  <c r="T62" i="20"/>
  <c r="S62" i="20"/>
  <c r="R62" i="20"/>
  <c r="T61" i="20"/>
  <c r="S61" i="20"/>
  <c r="R61" i="20"/>
  <c r="U61" i="20" s="1"/>
  <c r="T60" i="20"/>
  <c r="S60" i="20"/>
  <c r="R60" i="20"/>
  <c r="U60" i="20" s="1"/>
  <c r="T59" i="20"/>
  <c r="S59" i="20"/>
  <c r="R59" i="20"/>
  <c r="T58" i="20"/>
  <c r="S58" i="20"/>
  <c r="R58" i="20"/>
  <c r="T57" i="20"/>
  <c r="S57" i="20"/>
  <c r="R57" i="20"/>
  <c r="U57" i="20" s="1"/>
  <c r="T56" i="20"/>
  <c r="S56" i="20"/>
  <c r="R56" i="20"/>
  <c r="U56" i="20" s="1"/>
  <c r="T55" i="20"/>
  <c r="S55" i="20"/>
  <c r="R55" i="20"/>
  <c r="T54" i="20"/>
  <c r="S54" i="20"/>
  <c r="R54" i="20"/>
  <c r="T53" i="20"/>
  <c r="S53" i="20"/>
  <c r="R53" i="20"/>
  <c r="U53" i="20" s="1"/>
  <c r="T52" i="20"/>
  <c r="S52" i="20"/>
  <c r="R52" i="20"/>
  <c r="U52" i="20" s="1"/>
  <c r="T51" i="20"/>
  <c r="S51" i="20"/>
  <c r="R51" i="20"/>
  <c r="T50" i="20"/>
  <c r="S50" i="20"/>
  <c r="R50" i="20"/>
  <c r="T49" i="20"/>
  <c r="S49" i="20"/>
  <c r="R49" i="20"/>
  <c r="U49" i="20" s="1"/>
  <c r="T48" i="20"/>
  <c r="S48" i="20"/>
  <c r="R48" i="20"/>
  <c r="U48" i="20" s="1"/>
  <c r="T47" i="20"/>
  <c r="S47" i="20"/>
  <c r="R47" i="20"/>
  <c r="T46" i="20"/>
  <c r="S46" i="20"/>
  <c r="R46" i="20"/>
  <c r="T45" i="20"/>
  <c r="S45" i="20"/>
  <c r="R45" i="20"/>
  <c r="U45" i="20" s="1"/>
  <c r="T44" i="20"/>
  <c r="S44" i="20"/>
  <c r="R44" i="20"/>
  <c r="U44" i="20" s="1"/>
  <c r="T43" i="20"/>
  <c r="S43" i="20"/>
  <c r="R43" i="20"/>
  <c r="T42" i="20"/>
  <c r="S42" i="20"/>
  <c r="R42" i="20"/>
  <c r="T41" i="20"/>
  <c r="S41" i="20"/>
  <c r="R41" i="20"/>
  <c r="U41" i="20" s="1"/>
  <c r="T40" i="20"/>
  <c r="S40" i="20"/>
  <c r="R40" i="20"/>
  <c r="U40" i="20" s="1"/>
  <c r="T39" i="20"/>
  <c r="S39" i="20"/>
  <c r="R39" i="20"/>
  <c r="T38" i="20"/>
  <c r="S38" i="20"/>
  <c r="R38" i="20"/>
  <c r="T37" i="20"/>
  <c r="S37" i="20"/>
  <c r="R37" i="20"/>
  <c r="U37" i="20" s="1"/>
  <c r="T36" i="20"/>
  <c r="S36" i="20"/>
  <c r="R36" i="20"/>
  <c r="T35" i="20"/>
  <c r="S35" i="20"/>
  <c r="R35" i="20"/>
  <c r="T34" i="20"/>
  <c r="S34" i="20"/>
  <c r="R34" i="20"/>
  <c r="T33" i="20"/>
  <c r="S33" i="20"/>
  <c r="R33" i="20"/>
  <c r="U33" i="20" s="1"/>
  <c r="T32" i="20"/>
  <c r="S32" i="20"/>
  <c r="R32" i="20"/>
  <c r="T31" i="20"/>
  <c r="S31" i="20"/>
  <c r="R31" i="20"/>
  <c r="T30" i="20"/>
  <c r="S30" i="20"/>
  <c r="R30" i="20"/>
  <c r="T29" i="20"/>
  <c r="S29" i="20"/>
  <c r="R29" i="20"/>
  <c r="U29" i="20" s="1"/>
  <c r="T28" i="20"/>
  <c r="S28" i="20"/>
  <c r="R28" i="20"/>
  <c r="T27" i="20"/>
  <c r="S27" i="20"/>
  <c r="R27" i="20"/>
  <c r="T26" i="20"/>
  <c r="S26" i="20"/>
  <c r="R26" i="20"/>
  <c r="T25" i="20"/>
  <c r="S25" i="20"/>
  <c r="R25" i="20"/>
  <c r="U25" i="20" s="1"/>
  <c r="T24" i="20"/>
  <c r="S24" i="20"/>
  <c r="R24" i="20"/>
  <c r="T23" i="20"/>
  <c r="S23" i="20"/>
  <c r="R23" i="20"/>
  <c r="T22" i="20"/>
  <c r="S22" i="20"/>
  <c r="R22" i="20"/>
  <c r="T21" i="20"/>
  <c r="S21" i="20"/>
  <c r="R21" i="20"/>
  <c r="U21" i="20" s="1"/>
  <c r="T20" i="20"/>
  <c r="S20" i="20"/>
  <c r="R20" i="20"/>
  <c r="T19" i="20"/>
  <c r="S19" i="20"/>
  <c r="R19" i="20"/>
  <c r="T18" i="20"/>
  <c r="S18" i="20"/>
  <c r="R18" i="20"/>
  <c r="T17" i="20"/>
  <c r="S17" i="20"/>
  <c r="R17" i="20"/>
  <c r="U17" i="20" s="1"/>
  <c r="T16" i="20"/>
  <c r="S16" i="20"/>
  <c r="R16" i="20"/>
  <c r="T15" i="20"/>
  <c r="S15" i="20"/>
  <c r="R15" i="20"/>
  <c r="T14" i="20"/>
  <c r="S14" i="20"/>
  <c r="R14" i="20"/>
  <c r="T13" i="20"/>
  <c r="S13" i="20"/>
  <c r="R13" i="20"/>
  <c r="U13" i="20" s="1"/>
  <c r="T12" i="20"/>
  <c r="S12" i="20"/>
  <c r="R12" i="20"/>
  <c r="T11" i="20"/>
  <c r="T258" i="20" s="1"/>
  <c r="S11" i="20"/>
  <c r="S258" i="20" s="1"/>
  <c r="R11" i="20"/>
  <c r="A11" i="20"/>
  <c r="U12" i="20" l="1"/>
  <c r="U16" i="20"/>
  <c r="U20" i="20"/>
  <c r="U24" i="20"/>
  <c r="U77" i="20"/>
  <c r="U81" i="20"/>
  <c r="U28" i="20"/>
  <c r="U32" i="20"/>
  <c r="U36" i="20"/>
  <c r="R258" i="20"/>
  <c r="U15" i="20"/>
  <c r="U19" i="20"/>
  <c r="U23" i="20"/>
  <c r="U27" i="20"/>
  <c r="U31" i="20"/>
  <c r="U35" i="20"/>
  <c r="U39" i="20"/>
  <c r="U43" i="20"/>
  <c r="U47" i="20"/>
  <c r="U51" i="20"/>
  <c r="U55" i="20"/>
  <c r="U59" i="20"/>
  <c r="U63" i="20"/>
  <c r="U67" i="20"/>
  <c r="U71" i="20"/>
  <c r="U75" i="20"/>
  <c r="U76" i="20"/>
  <c r="U80" i="20"/>
  <c r="U84" i="20"/>
  <c r="U155" i="20"/>
  <c r="U159" i="20"/>
  <c r="U163" i="20"/>
  <c r="U167" i="20"/>
  <c r="U171" i="20"/>
  <c r="U175" i="20"/>
  <c r="U179" i="20"/>
  <c r="U183" i="20"/>
  <c r="U187" i="20"/>
  <c r="U191" i="20"/>
  <c r="U195" i="20"/>
  <c r="U199" i="20"/>
  <c r="U203" i="20"/>
  <c r="U207" i="20"/>
  <c r="U211" i="20"/>
  <c r="U215" i="20"/>
  <c r="U219" i="20"/>
  <c r="U223" i="20"/>
  <c r="U227" i="20"/>
  <c r="U231" i="20"/>
  <c r="U14" i="20"/>
  <c r="U18" i="20"/>
  <c r="U22" i="20"/>
  <c r="U26" i="20"/>
  <c r="U30" i="20"/>
  <c r="U34" i="20"/>
  <c r="U38" i="20"/>
  <c r="U42" i="20"/>
  <c r="U46" i="20"/>
  <c r="U50" i="20"/>
  <c r="U54" i="20"/>
  <c r="U58" i="20"/>
  <c r="U62" i="20"/>
  <c r="U66" i="20"/>
  <c r="U70" i="20"/>
  <c r="U74" i="20"/>
  <c r="U79" i="20"/>
  <c r="U83" i="20"/>
  <c r="U154" i="20"/>
  <c r="U158" i="20"/>
  <c r="U162" i="20"/>
  <c r="U166" i="20"/>
  <c r="U170" i="20"/>
  <c r="U174" i="20"/>
  <c r="U178" i="20"/>
  <c r="U182" i="20"/>
  <c r="U186" i="20"/>
  <c r="U190" i="20"/>
  <c r="U194" i="20"/>
  <c r="U198" i="20"/>
  <c r="U202" i="20"/>
  <c r="U206" i="20"/>
  <c r="U210" i="20"/>
  <c r="U214" i="20"/>
  <c r="U218" i="20"/>
  <c r="U222" i="20"/>
  <c r="U226" i="20"/>
  <c r="U230" i="20"/>
  <c r="U78" i="20"/>
  <c r="U235" i="20"/>
  <c r="U239" i="20"/>
  <c r="U243" i="20"/>
  <c r="U247" i="20"/>
  <c r="U251" i="20"/>
  <c r="U255" i="20"/>
  <c r="U234" i="20"/>
  <c r="U238" i="20"/>
  <c r="U242" i="20"/>
  <c r="U246" i="20"/>
  <c r="U250" i="20"/>
  <c r="U254" i="20"/>
  <c r="U236" i="20"/>
  <c r="U240" i="20"/>
  <c r="U244" i="20"/>
  <c r="U248" i="20"/>
  <c r="U252" i="20"/>
  <c r="U256" i="20"/>
  <c r="U11" i="20"/>
  <c r="U258" i="20" s="1"/>
  <c r="U260" i="20" s="1"/>
  <c r="U262" i="20" l="1"/>
  <c r="X43" i="6" s="1"/>
  <c r="Y31" i="6"/>
  <c r="Z13" i="6"/>
  <c r="I12" i="6" s="1"/>
  <c r="Y13" i="6"/>
  <c r="H12" i="6" s="1"/>
  <c r="X13" i="6"/>
  <c r="W13" i="6"/>
  <c r="E12" i="6" s="1"/>
  <c r="V13" i="6"/>
  <c r="D12" i="6" s="1"/>
  <c r="U13" i="6"/>
  <c r="C12" i="6" s="1"/>
  <c r="Y31" i="10" l="1"/>
  <c r="U13" i="7"/>
  <c r="X35" i="6" l="1"/>
  <c r="J31" i="5" l="1"/>
  <c r="I31" i="5"/>
  <c r="H31" i="5"/>
  <c r="Z23" i="7" l="1"/>
  <c r="Z24" i="7"/>
  <c r="R18" i="19" l="1"/>
  <c r="R20" i="19"/>
  <c r="R19" i="19"/>
  <c r="T13" i="19"/>
  <c r="S13" i="19"/>
  <c r="T217" i="19"/>
  <c r="S217" i="19"/>
  <c r="R217" i="19"/>
  <c r="T216" i="19"/>
  <c r="S216" i="19"/>
  <c r="R216" i="19"/>
  <c r="T215" i="19"/>
  <c r="S215" i="19"/>
  <c r="R215" i="19"/>
  <c r="T214" i="19"/>
  <c r="S214" i="19"/>
  <c r="R214" i="19"/>
  <c r="T213" i="19"/>
  <c r="S213" i="19"/>
  <c r="R213" i="19"/>
  <c r="T212" i="19"/>
  <c r="S212" i="19"/>
  <c r="R212" i="19"/>
  <c r="T211" i="19"/>
  <c r="S211" i="19"/>
  <c r="R211" i="19"/>
  <c r="T210" i="19"/>
  <c r="S210" i="19"/>
  <c r="R210" i="19"/>
  <c r="T209" i="19"/>
  <c r="S209" i="19"/>
  <c r="R209" i="19"/>
  <c r="T208" i="19"/>
  <c r="S208" i="19"/>
  <c r="R208" i="19"/>
  <c r="T207" i="19"/>
  <c r="S207" i="19"/>
  <c r="R207" i="19"/>
  <c r="T206" i="19"/>
  <c r="S206" i="19"/>
  <c r="R206" i="19"/>
  <c r="T205" i="19"/>
  <c r="S205" i="19"/>
  <c r="R205" i="19"/>
  <c r="T204" i="19"/>
  <c r="S204" i="19"/>
  <c r="R204" i="19"/>
  <c r="T203" i="19"/>
  <c r="S203" i="19"/>
  <c r="R203" i="19"/>
  <c r="T202" i="19"/>
  <c r="S202" i="19"/>
  <c r="R202" i="19"/>
  <c r="T201" i="19"/>
  <c r="S201" i="19"/>
  <c r="R201" i="19"/>
  <c r="T200" i="19"/>
  <c r="S200" i="19"/>
  <c r="R200" i="19"/>
  <c r="T199" i="19"/>
  <c r="S199" i="19"/>
  <c r="R199" i="19"/>
  <c r="T198" i="19"/>
  <c r="S198" i="19"/>
  <c r="R198" i="19"/>
  <c r="T197" i="19"/>
  <c r="S197" i="19"/>
  <c r="R197" i="19"/>
  <c r="T196" i="19"/>
  <c r="S196" i="19"/>
  <c r="R196" i="19"/>
  <c r="T195" i="19"/>
  <c r="S195" i="19"/>
  <c r="R195" i="19"/>
  <c r="T194" i="19"/>
  <c r="S194" i="19"/>
  <c r="R194" i="19"/>
  <c r="T193" i="19"/>
  <c r="S193" i="19"/>
  <c r="R193" i="19"/>
  <c r="T192" i="19"/>
  <c r="S192" i="19"/>
  <c r="R192" i="19"/>
  <c r="T191" i="19"/>
  <c r="S191" i="19"/>
  <c r="R191" i="19"/>
  <c r="T190" i="19"/>
  <c r="S190" i="19"/>
  <c r="R190" i="19"/>
  <c r="T189" i="19"/>
  <c r="S189" i="19"/>
  <c r="R189" i="19"/>
  <c r="T188" i="19"/>
  <c r="S188" i="19"/>
  <c r="R188" i="19"/>
  <c r="T187" i="19"/>
  <c r="S187" i="19"/>
  <c r="R187" i="19"/>
  <c r="T186" i="19"/>
  <c r="S186" i="19"/>
  <c r="R186" i="19"/>
  <c r="T185" i="19"/>
  <c r="S185" i="19"/>
  <c r="R185" i="19"/>
  <c r="T184" i="19"/>
  <c r="S184" i="19"/>
  <c r="R184" i="19"/>
  <c r="T183" i="19"/>
  <c r="S183" i="19"/>
  <c r="R183" i="19"/>
  <c r="T182" i="19"/>
  <c r="S182" i="19"/>
  <c r="R182" i="19"/>
  <c r="T181" i="19"/>
  <c r="S181" i="19"/>
  <c r="R181" i="19"/>
  <c r="T180" i="19"/>
  <c r="S180" i="19"/>
  <c r="R180" i="19"/>
  <c r="T179" i="19"/>
  <c r="S179" i="19"/>
  <c r="R179" i="19"/>
  <c r="T178" i="19"/>
  <c r="S178" i="19"/>
  <c r="R178" i="19"/>
  <c r="T177" i="19"/>
  <c r="S177" i="19"/>
  <c r="R177" i="19"/>
  <c r="T176" i="19"/>
  <c r="S176" i="19"/>
  <c r="R176" i="19"/>
  <c r="T175" i="19"/>
  <c r="S175" i="19"/>
  <c r="R175" i="19"/>
  <c r="T174" i="19"/>
  <c r="S174" i="19"/>
  <c r="R174" i="19"/>
  <c r="T173" i="19"/>
  <c r="S173" i="19"/>
  <c r="R173" i="19"/>
  <c r="T172" i="19"/>
  <c r="S172" i="19"/>
  <c r="R172" i="19"/>
  <c r="T171" i="19"/>
  <c r="S171" i="19"/>
  <c r="R171" i="19"/>
  <c r="T170" i="19"/>
  <c r="S170" i="19"/>
  <c r="R170" i="19"/>
  <c r="T169" i="19"/>
  <c r="S169" i="19"/>
  <c r="R169" i="19"/>
  <c r="T168" i="19"/>
  <c r="S168" i="19"/>
  <c r="R168" i="19"/>
  <c r="T167" i="19"/>
  <c r="S167" i="19"/>
  <c r="R167" i="19"/>
  <c r="T166" i="19"/>
  <c r="S166" i="19"/>
  <c r="R166" i="19"/>
  <c r="T165" i="19"/>
  <c r="S165" i="19"/>
  <c r="R165" i="19"/>
  <c r="T164" i="19"/>
  <c r="S164" i="19"/>
  <c r="R164" i="19"/>
  <c r="T163" i="19"/>
  <c r="S163" i="19"/>
  <c r="R163" i="19"/>
  <c r="T162" i="19"/>
  <c r="S162" i="19"/>
  <c r="R162" i="19"/>
  <c r="T161" i="19"/>
  <c r="S161" i="19"/>
  <c r="R161" i="19"/>
  <c r="T160" i="19"/>
  <c r="S160" i="19"/>
  <c r="R160" i="19"/>
  <c r="T159" i="19"/>
  <c r="S159" i="19"/>
  <c r="R159" i="19"/>
  <c r="T158" i="19"/>
  <c r="S158" i="19"/>
  <c r="R158" i="19"/>
  <c r="T223" i="19"/>
  <c r="S223" i="19"/>
  <c r="R223" i="19"/>
  <c r="T222" i="19"/>
  <c r="S222" i="19"/>
  <c r="R222" i="19"/>
  <c r="T221" i="19"/>
  <c r="S221" i="19"/>
  <c r="R221" i="19"/>
  <c r="T220" i="19"/>
  <c r="S220" i="19"/>
  <c r="R220" i="19"/>
  <c r="T219" i="19"/>
  <c r="S219" i="19"/>
  <c r="R219" i="19"/>
  <c r="T218" i="19"/>
  <c r="S218" i="19"/>
  <c r="R218" i="19"/>
  <c r="T155" i="19"/>
  <c r="S155" i="19"/>
  <c r="R155" i="19"/>
  <c r="T154" i="19"/>
  <c r="S154" i="19"/>
  <c r="R154" i="19"/>
  <c r="T153" i="19"/>
  <c r="S153" i="19"/>
  <c r="R153" i="19"/>
  <c r="T152" i="19"/>
  <c r="S152" i="19"/>
  <c r="R152" i="19"/>
  <c r="T151" i="19"/>
  <c r="S151" i="19"/>
  <c r="R151" i="19"/>
  <c r="T150" i="19"/>
  <c r="S150" i="19"/>
  <c r="R150" i="19"/>
  <c r="T149" i="19"/>
  <c r="S149" i="19"/>
  <c r="R149" i="19"/>
  <c r="T148" i="19"/>
  <c r="S148" i="19"/>
  <c r="R148" i="19"/>
  <c r="T147" i="19"/>
  <c r="S147" i="19"/>
  <c r="R147" i="19"/>
  <c r="T146" i="19"/>
  <c r="S146" i="19"/>
  <c r="R146" i="19"/>
  <c r="T145" i="19"/>
  <c r="S145" i="19"/>
  <c r="R145" i="19"/>
  <c r="T144" i="19"/>
  <c r="S144" i="19"/>
  <c r="R144" i="19"/>
  <c r="T143" i="19"/>
  <c r="S143" i="19"/>
  <c r="R143" i="19"/>
  <c r="T142" i="19"/>
  <c r="S142" i="19"/>
  <c r="R142" i="19"/>
  <c r="T141" i="19"/>
  <c r="S141" i="19"/>
  <c r="R141" i="19"/>
  <c r="T140" i="19"/>
  <c r="S140" i="19"/>
  <c r="R140" i="19"/>
  <c r="T139" i="19"/>
  <c r="S139" i="19"/>
  <c r="R139" i="19"/>
  <c r="T138" i="19"/>
  <c r="S138" i="19"/>
  <c r="R138" i="19"/>
  <c r="T137" i="19"/>
  <c r="S137" i="19"/>
  <c r="R137" i="19"/>
  <c r="T136" i="19"/>
  <c r="S136" i="19"/>
  <c r="R136" i="19"/>
  <c r="T135" i="19"/>
  <c r="S135" i="19"/>
  <c r="R135" i="19"/>
  <c r="T134" i="19"/>
  <c r="S134" i="19"/>
  <c r="R134" i="19"/>
  <c r="T133" i="19"/>
  <c r="S133" i="19"/>
  <c r="R133" i="19"/>
  <c r="T132" i="19"/>
  <c r="S132" i="19"/>
  <c r="R132" i="19"/>
  <c r="T131" i="19"/>
  <c r="S131" i="19"/>
  <c r="R131" i="19"/>
  <c r="T130" i="19"/>
  <c r="S130" i="19"/>
  <c r="R130" i="19"/>
  <c r="T129" i="19"/>
  <c r="S129" i="19"/>
  <c r="R129" i="19"/>
  <c r="T128" i="19"/>
  <c r="S128" i="19"/>
  <c r="R128" i="19"/>
  <c r="T127" i="19"/>
  <c r="S127" i="19"/>
  <c r="R127" i="19"/>
  <c r="T126" i="19"/>
  <c r="S126" i="19"/>
  <c r="R126" i="19"/>
  <c r="T125" i="19"/>
  <c r="S125" i="19"/>
  <c r="R125" i="19"/>
  <c r="T124" i="19"/>
  <c r="S124" i="19"/>
  <c r="R124" i="19"/>
  <c r="T123" i="19"/>
  <c r="S123" i="19"/>
  <c r="R123" i="19"/>
  <c r="T122" i="19"/>
  <c r="S122" i="19"/>
  <c r="R122" i="19"/>
  <c r="T121" i="19"/>
  <c r="S121" i="19"/>
  <c r="R121" i="19"/>
  <c r="T120" i="19"/>
  <c r="S120" i="19"/>
  <c r="R120" i="19"/>
  <c r="T119" i="19"/>
  <c r="S119" i="19"/>
  <c r="R119" i="19"/>
  <c r="T118" i="19"/>
  <c r="S118" i="19"/>
  <c r="R118" i="19"/>
  <c r="T117" i="19"/>
  <c r="S117" i="19"/>
  <c r="R117" i="19"/>
  <c r="T116" i="19"/>
  <c r="S116" i="19"/>
  <c r="R116" i="19"/>
  <c r="T115" i="19"/>
  <c r="S115" i="19"/>
  <c r="R115" i="19"/>
  <c r="T114" i="19"/>
  <c r="S114" i="19"/>
  <c r="R114" i="19"/>
  <c r="T113" i="19"/>
  <c r="S113" i="19"/>
  <c r="R113" i="19"/>
  <c r="T112" i="19"/>
  <c r="S112" i="19"/>
  <c r="R112" i="19"/>
  <c r="T111" i="19"/>
  <c r="S111" i="19"/>
  <c r="R111" i="19"/>
  <c r="T110" i="19"/>
  <c r="S110" i="19"/>
  <c r="R110" i="19"/>
  <c r="T109" i="19"/>
  <c r="S109" i="19"/>
  <c r="R109" i="19"/>
  <c r="T108" i="19"/>
  <c r="S108" i="19"/>
  <c r="R108" i="19"/>
  <c r="T107" i="19"/>
  <c r="S107" i="19"/>
  <c r="R107" i="19"/>
  <c r="T106" i="19"/>
  <c r="S106" i="19"/>
  <c r="R106" i="19"/>
  <c r="T105" i="19"/>
  <c r="S105" i="19"/>
  <c r="R105" i="19"/>
  <c r="T104" i="19"/>
  <c r="S104" i="19"/>
  <c r="R104" i="19"/>
  <c r="T103" i="19"/>
  <c r="S103" i="19"/>
  <c r="R103" i="19"/>
  <c r="T102" i="19"/>
  <c r="S102" i="19"/>
  <c r="R102" i="19"/>
  <c r="T101" i="19"/>
  <c r="S101" i="19"/>
  <c r="R101" i="19"/>
  <c r="T100" i="19"/>
  <c r="S100" i="19"/>
  <c r="R100" i="19"/>
  <c r="T99" i="19"/>
  <c r="S99" i="19"/>
  <c r="R99" i="19"/>
  <c r="T98" i="19"/>
  <c r="S98" i="19"/>
  <c r="R98" i="19"/>
  <c r="T97" i="19"/>
  <c r="S97" i="19"/>
  <c r="R97" i="19"/>
  <c r="T96" i="19"/>
  <c r="S96" i="19"/>
  <c r="R96" i="19"/>
  <c r="T95" i="19"/>
  <c r="S95" i="19"/>
  <c r="R95" i="19"/>
  <c r="T94" i="19"/>
  <c r="S94" i="19"/>
  <c r="R94" i="19"/>
  <c r="T93" i="19"/>
  <c r="S93" i="19"/>
  <c r="R93" i="19"/>
  <c r="T92" i="19"/>
  <c r="S92" i="19"/>
  <c r="R92" i="19"/>
  <c r="T91" i="19"/>
  <c r="S91" i="19"/>
  <c r="R91" i="19"/>
  <c r="T90" i="19"/>
  <c r="S90" i="19"/>
  <c r="R90" i="19"/>
  <c r="T89" i="19"/>
  <c r="S89" i="19"/>
  <c r="R89" i="19"/>
  <c r="T88" i="19"/>
  <c r="S88" i="19"/>
  <c r="R88" i="19"/>
  <c r="T87" i="19"/>
  <c r="S87" i="19"/>
  <c r="R87" i="19"/>
  <c r="T86" i="19"/>
  <c r="S86" i="19"/>
  <c r="R86" i="19"/>
  <c r="T85" i="19"/>
  <c r="S85" i="19"/>
  <c r="R85" i="19"/>
  <c r="T84" i="19"/>
  <c r="S84" i="19"/>
  <c r="R84" i="19"/>
  <c r="T83" i="19"/>
  <c r="S83" i="19"/>
  <c r="R83" i="19"/>
  <c r="T82" i="19"/>
  <c r="S82" i="19"/>
  <c r="R82" i="19"/>
  <c r="T81" i="19"/>
  <c r="S81" i="19"/>
  <c r="R81" i="19"/>
  <c r="T80" i="19"/>
  <c r="S80" i="19"/>
  <c r="R80" i="19"/>
  <c r="T79" i="19"/>
  <c r="S79" i="19"/>
  <c r="R79" i="19"/>
  <c r="T78" i="19"/>
  <c r="S78" i="19"/>
  <c r="R78" i="19"/>
  <c r="T77" i="19"/>
  <c r="S77" i="19"/>
  <c r="R77" i="19"/>
  <c r="T76" i="19"/>
  <c r="S76" i="19"/>
  <c r="R76" i="19"/>
  <c r="T75" i="19"/>
  <c r="S75" i="19"/>
  <c r="R75" i="19"/>
  <c r="T74" i="19"/>
  <c r="S74" i="19"/>
  <c r="R74" i="19"/>
  <c r="T73" i="19"/>
  <c r="S73" i="19"/>
  <c r="R73" i="19"/>
  <c r="T72" i="19"/>
  <c r="S72" i="19"/>
  <c r="R72" i="19"/>
  <c r="T71" i="19"/>
  <c r="S71" i="19"/>
  <c r="R71" i="19"/>
  <c r="T70" i="19"/>
  <c r="S70" i="19"/>
  <c r="R70" i="19"/>
  <c r="T69" i="19"/>
  <c r="S69" i="19"/>
  <c r="R69" i="19"/>
  <c r="T68" i="19"/>
  <c r="S68" i="19"/>
  <c r="R68" i="19"/>
  <c r="T67" i="19"/>
  <c r="S67" i="19"/>
  <c r="R67" i="19"/>
  <c r="T66" i="19"/>
  <c r="S66" i="19"/>
  <c r="R66" i="19"/>
  <c r="T65" i="19"/>
  <c r="S65" i="19"/>
  <c r="R65" i="19"/>
  <c r="T64" i="19"/>
  <c r="S64" i="19"/>
  <c r="R64" i="19"/>
  <c r="T63" i="19"/>
  <c r="S63" i="19"/>
  <c r="R63" i="19"/>
  <c r="T62" i="19"/>
  <c r="S62" i="19"/>
  <c r="R62" i="19"/>
  <c r="T61" i="19"/>
  <c r="S61" i="19"/>
  <c r="R61" i="19"/>
  <c r="T60" i="19"/>
  <c r="S60" i="19"/>
  <c r="R60" i="19"/>
  <c r="T59" i="19"/>
  <c r="S59" i="19"/>
  <c r="R59" i="19"/>
  <c r="T58" i="19"/>
  <c r="S58" i="19"/>
  <c r="R58" i="19"/>
  <c r="T57" i="19"/>
  <c r="S57" i="19"/>
  <c r="R57" i="19"/>
  <c r="T56" i="19"/>
  <c r="S56" i="19"/>
  <c r="R56" i="19"/>
  <c r="T55" i="19"/>
  <c r="S55" i="19"/>
  <c r="R55" i="19"/>
  <c r="T54" i="19"/>
  <c r="S54" i="19"/>
  <c r="R54" i="19"/>
  <c r="T53" i="19"/>
  <c r="S53" i="19"/>
  <c r="R53" i="19"/>
  <c r="T52" i="19"/>
  <c r="S52" i="19"/>
  <c r="R52" i="19"/>
  <c r="T51" i="19"/>
  <c r="S51" i="19"/>
  <c r="R51" i="19"/>
  <c r="T50" i="19"/>
  <c r="S50" i="19"/>
  <c r="R50" i="19"/>
  <c r="T49" i="19"/>
  <c r="S49" i="19"/>
  <c r="R49" i="19"/>
  <c r="T48" i="19"/>
  <c r="S48" i="19"/>
  <c r="R48" i="19"/>
  <c r="T47" i="19"/>
  <c r="S47" i="19"/>
  <c r="R47" i="19"/>
  <c r="T46" i="19"/>
  <c r="S46" i="19"/>
  <c r="R46" i="19"/>
  <c r="T45" i="19"/>
  <c r="S45" i="19"/>
  <c r="R45" i="19"/>
  <c r="T44" i="19"/>
  <c r="S44" i="19"/>
  <c r="R44" i="19"/>
  <c r="T43" i="19"/>
  <c r="S43" i="19"/>
  <c r="R43" i="19"/>
  <c r="T42" i="19"/>
  <c r="S42" i="19"/>
  <c r="R42" i="19"/>
  <c r="T41" i="19"/>
  <c r="S41" i="19"/>
  <c r="R41" i="19"/>
  <c r="T40" i="19"/>
  <c r="S40" i="19"/>
  <c r="R40" i="19"/>
  <c r="T39" i="19"/>
  <c r="S39" i="19"/>
  <c r="R39" i="19"/>
  <c r="T38" i="19"/>
  <c r="S38" i="19"/>
  <c r="T37" i="19"/>
  <c r="S37" i="19"/>
  <c r="T36" i="19"/>
  <c r="S36" i="19"/>
  <c r="T35" i="19"/>
  <c r="S35" i="19"/>
  <c r="T34" i="19"/>
  <c r="S34" i="19"/>
  <c r="T33" i="19"/>
  <c r="S33" i="19"/>
  <c r="T32" i="19"/>
  <c r="S32" i="19"/>
  <c r="T31" i="19"/>
  <c r="S31" i="19"/>
  <c r="T30" i="19"/>
  <c r="S30" i="19"/>
  <c r="T29" i="19"/>
  <c r="S29" i="19"/>
  <c r="T28" i="19"/>
  <c r="S28" i="19"/>
  <c r="T27" i="19"/>
  <c r="S27" i="19"/>
  <c r="T26" i="19"/>
  <c r="S26" i="19"/>
  <c r="R26" i="19"/>
  <c r="T25" i="19"/>
  <c r="S25" i="19"/>
  <c r="R25" i="19"/>
  <c r="T24" i="19"/>
  <c r="S24" i="19"/>
  <c r="R24" i="19"/>
  <c r="T23" i="19"/>
  <c r="S23" i="19"/>
  <c r="R23" i="19"/>
  <c r="T22" i="19"/>
  <c r="S22" i="19"/>
  <c r="R22" i="19"/>
  <c r="T21" i="19"/>
  <c r="S21" i="19"/>
  <c r="R21" i="19"/>
  <c r="T20" i="19"/>
  <c r="S20" i="19"/>
  <c r="T19" i="19"/>
  <c r="S19" i="19"/>
  <c r="T18" i="19"/>
  <c r="S18" i="19"/>
  <c r="T17" i="19"/>
  <c r="S17" i="19"/>
  <c r="T16" i="19"/>
  <c r="S16" i="19"/>
  <c r="T15" i="19"/>
  <c r="S15" i="19"/>
  <c r="T14" i="19"/>
  <c r="S14" i="19"/>
  <c r="T227" i="19"/>
  <c r="S227" i="19"/>
  <c r="R227" i="19"/>
  <c r="T226" i="19"/>
  <c r="S226" i="19"/>
  <c r="R226" i="19"/>
  <c r="T225" i="19"/>
  <c r="S225" i="19"/>
  <c r="R225" i="19"/>
  <c r="T224" i="19"/>
  <c r="S224" i="19"/>
  <c r="R224" i="19"/>
  <c r="T157" i="19"/>
  <c r="S157" i="19"/>
  <c r="R157" i="19"/>
  <c r="T156" i="19"/>
  <c r="S156" i="19"/>
  <c r="R156" i="19"/>
  <c r="T12" i="19"/>
  <c r="S12" i="19"/>
  <c r="T11" i="19"/>
  <c r="S11" i="19"/>
  <c r="A11" i="19"/>
  <c r="U222" i="19" l="1"/>
  <c r="U160" i="19"/>
  <c r="U164" i="19"/>
  <c r="U168" i="19"/>
  <c r="U172" i="19"/>
  <c r="U176" i="19"/>
  <c r="U180" i="19"/>
  <c r="U184" i="19"/>
  <c r="U25" i="19"/>
  <c r="U29" i="19"/>
  <c r="U33" i="19"/>
  <c r="U37" i="19"/>
  <c r="U41" i="19"/>
  <c r="U45" i="19"/>
  <c r="U49" i="19"/>
  <c r="U53" i="19"/>
  <c r="U57" i="19"/>
  <c r="U61" i="19"/>
  <c r="U65" i="19"/>
  <c r="U69" i="19"/>
  <c r="U73" i="19"/>
  <c r="U77" i="19"/>
  <c r="U81" i="19"/>
  <c r="U85" i="19"/>
  <c r="U89" i="19"/>
  <c r="U93" i="19"/>
  <c r="U97" i="19"/>
  <c r="U101" i="19"/>
  <c r="U105" i="19"/>
  <c r="U109" i="19"/>
  <c r="U113" i="19"/>
  <c r="U117" i="19"/>
  <c r="U121" i="19"/>
  <c r="U125" i="19"/>
  <c r="U129" i="19"/>
  <c r="U133" i="19"/>
  <c r="U137" i="19"/>
  <c r="U141" i="19"/>
  <c r="U145" i="19"/>
  <c r="U149" i="19"/>
  <c r="U223" i="19"/>
  <c r="U161" i="19"/>
  <c r="U165" i="19"/>
  <c r="U169" i="19"/>
  <c r="U173" i="19"/>
  <c r="U177" i="19"/>
  <c r="U219" i="19"/>
  <c r="U189" i="19"/>
  <c r="U193" i="19"/>
  <c r="U197" i="19"/>
  <c r="U201" i="19"/>
  <c r="U205" i="19"/>
  <c r="U209" i="19"/>
  <c r="U213" i="19"/>
  <c r="U217" i="19"/>
  <c r="U221" i="19"/>
  <c r="U159" i="19"/>
  <c r="U163" i="19"/>
  <c r="U167" i="19"/>
  <c r="U171" i="19"/>
  <c r="U175" i="19"/>
  <c r="U179" i="19"/>
  <c r="U183" i="19"/>
  <c r="U187" i="19"/>
  <c r="U158" i="19"/>
  <c r="U162" i="19"/>
  <c r="U166" i="19"/>
  <c r="U170" i="19"/>
  <c r="U174" i="19"/>
  <c r="U178" i="19"/>
  <c r="U182" i="19"/>
  <c r="U186" i="19"/>
  <c r="U181" i="19"/>
  <c r="U185" i="19"/>
  <c r="U191" i="19"/>
  <c r="U195" i="19"/>
  <c r="U199" i="19"/>
  <c r="U203" i="19"/>
  <c r="U207" i="19"/>
  <c r="U211" i="19"/>
  <c r="U215" i="19"/>
  <c r="U220" i="19"/>
  <c r="U190" i="19"/>
  <c r="U194" i="19"/>
  <c r="U198" i="19"/>
  <c r="U202" i="19"/>
  <c r="U206" i="19"/>
  <c r="U210" i="19"/>
  <c r="U214" i="19"/>
  <c r="U218" i="19"/>
  <c r="U188" i="19"/>
  <c r="U192" i="19"/>
  <c r="U196" i="19"/>
  <c r="U200" i="19"/>
  <c r="U204" i="19"/>
  <c r="U208" i="19"/>
  <c r="U212" i="19"/>
  <c r="U216" i="19"/>
  <c r="U14" i="19"/>
  <c r="U18" i="19"/>
  <c r="U22" i="19"/>
  <c r="U26" i="19"/>
  <c r="U30" i="19"/>
  <c r="U34" i="19"/>
  <c r="U38" i="19"/>
  <c r="U42" i="19"/>
  <c r="U46" i="19"/>
  <c r="U50" i="19"/>
  <c r="U54" i="19"/>
  <c r="U58" i="19"/>
  <c r="U62" i="19"/>
  <c r="U66" i="19"/>
  <c r="U70" i="19"/>
  <c r="U74" i="19"/>
  <c r="U78" i="19"/>
  <c r="U82" i="19"/>
  <c r="U86" i="19"/>
  <c r="U90" i="19"/>
  <c r="U94" i="19"/>
  <c r="U98" i="19"/>
  <c r="U102" i="19"/>
  <c r="U106" i="19"/>
  <c r="U110" i="19"/>
  <c r="U114" i="19"/>
  <c r="U118" i="19"/>
  <c r="U122" i="19"/>
  <c r="U126" i="19"/>
  <c r="U130" i="19"/>
  <c r="U134" i="19"/>
  <c r="U138" i="19"/>
  <c r="U142" i="19"/>
  <c r="U146" i="19"/>
  <c r="U150" i="19"/>
  <c r="U154" i="19"/>
  <c r="U17" i="19"/>
  <c r="U16" i="19"/>
  <c r="U20" i="19"/>
  <c r="U24" i="19"/>
  <c r="U28" i="19"/>
  <c r="U32" i="19"/>
  <c r="U36" i="19"/>
  <c r="U40" i="19"/>
  <c r="U44" i="19"/>
  <c r="U48" i="19"/>
  <c r="U52" i="19"/>
  <c r="U56" i="19"/>
  <c r="U60" i="19"/>
  <c r="U64" i="19"/>
  <c r="U68" i="19"/>
  <c r="U72" i="19"/>
  <c r="U76" i="19"/>
  <c r="U80" i="19"/>
  <c r="U84" i="19"/>
  <c r="U88" i="19"/>
  <c r="U92" i="19"/>
  <c r="U96" i="19"/>
  <c r="U100" i="19"/>
  <c r="U104" i="19"/>
  <c r="U108" i="19"/>
  <c r="U112" i="19"/>
  <c r="U116" i="19"/>
  <c r="U120" i="19"/>
  <c r="U124" i="19"/>
  <c r="U128" i="19"/>
  <c r="U132" i="19"/>
  <c r="U136" i="19"/>
  <c r="U140" i="19"/>
  <c r="U144" i="19"/>
  <c r="U148" i="19"/>
  <c r="U152" i="19"/>
  <c r="U15" i="19"/>
  <c r="U19" i="19"/>
  <c r="U23" i="19"/>
  <c r="U27" i="19"/>
  <c r="U31" i="19"/>
  <c r="U35" i="19"/>
  <c r="U39" i="19"/>
  <c r="U43" i="19"/>
  <c r="U47" i="19"/>
  <c r="U51" i="19"/>
  <c r="U55" i="19"/>
  <c r="U59" i="19"/>
  <c r="U63" i="19"/>
  <c r="U67" i="19"/>
  <c r="U71" i="19"/>
  <c r="U75" i="19"/>
  <c r="U79" i="19"/>
  <c r="U83" i="19"/>
  <c r="U87" i="19"/>
  <c r="U91" i="19"/>
  <c r="U95" i="19"/>
  <c r="U99" i="19"/>
  <c r="U103" i="19"/>
  <c r="U107" i="19"/>
  <c r="U111" i="19"/>
  <c r="U115" i="19"/>
  <c r="U119" i="19"/>
  <c r="U123" i="19"/>
  <c r="U127" i="19"/>
  <c r="U131" i="19"/>
  <c r="U135" i="19"/>
  <c r="U139" i="19"/>
  <c r="U143" i="19"/>
  <c r="U147" i="19"/>
  <c r="U151" i="19"/>
  <c r="U155" i="19"/>
  <c r="T229" i="19"/>
  <c r="U21" i="19"/>
  <c r="U153" i="19"/>
  <c r="U225" i="19"/>
  <c r="R229" i="19"/>
  <c r="S229" i="19"/>
  <c r="U157" i="19"/>
  <c r="U227" i="19"/>
  <c r="U156" i="19"/>
  <c r="U226" i="19"/>
  <c r="U13" i="19"/>
  <c r="U12" i="19"/>
  <c r="U224" i="19"/>
  <c r="U11" i="19"/>
  <c r="U229" i="19" l="1"/>
  <c r="U231" i="19" s="1"/>
  <c r="U233" i="19" l="1"/>
  <c r="X43" i="7"/>
  <c r="X31" i="7"/>
  <c r="X31" i="10" l="1"/>
  <c r="Z13" i="7"/>
  <c r="Y13" i="7"/>
  <c r="X13" i="7"/>
  <c r="W13" i="7"/>
  <c r="V13" i="7"/>
  <c r="F31" i="5" l="1"/>
  <c r="E31" i="5"/>
  <c r="D31" i="5"/>
  <c r="M21" i="10" l="1"/>
  <c r="L21" i="10"/>
  <c r="K21" i="10"/>
  <c r="B30" i="10"/>
  <c r="B21" i="10"/>
  <c r="M21" i="6"/>
  <c r="L21" i="6"/>
  <c r="K21" i="6"/>
  <c r="B21" i="6"/>
  <c r="B21" i="7"/>
  <c r="B30" i="6"/>
  <c r="M21" i="7"/>
  <c r="L21" i="7"/>
  <c r="K21" i="7"/>
  <c r="O21" i="7" s="1"/>
  <c r="B18" i="7"/>
  <c r="B30" i="7"/>
  <c r="D36" i="5"/>
  <c r="E36" i="5" s="1"/>
  <c r="F36" i="5" s="1"/>
  <c r="D34" i="5"/>
  <c r="D32" i="5"/>
  <c r="D40" i="5"/>
  <c r="X27" i="9"/>
  <c r="W27" i="9"/>
  <c r="V27" i="9"/>
  <c r="R27" i="9"/>
  <c r="Q27" i="9"/>
  <c r="P27" i="9"/>
  <c r="L27" i="9"/>
  <c r="K27" i="9"/>
  <c r="J27" i="9"/>
  <c r="F27" i="9"/>
  <c r="E27" i="9"/>
  <c r="D27" i="9"/>
  <c r="X24" i="9"/>
  <c r="W24" i="9"/>
  <c r="V24" i="9"/>
  <c r="R24" i="9"/>
  <c r="Q24" i="9"/>
  <c r="P24" i="9"/>
  <c r="L24" i="9"/>
  <c r="K24" i="9"/>
  <c r="J24" i="9"/>
  <c r="F24" i="9"/>
  <c r="E24" i="9"/>
  <c r="D24" i="9"/>
  <c r="X21" i="9"/>
  <c r="W21" i="9"/>
  <c r="V21" i="9"/>
  <c r="R21" i="9"/>
  <c r="Q21" i="9"/>
  <c r="P21" i="9"/>
  <c r="L21" i="9"/>
  <c r="K21" i="9"/>
  <c r="J21" i="9"/>
  <c r="F21" i="9"/>
  <c r="E21" i="9"/>
  <c r="D21" i="9"/>
  <c r="D18" i="9"/>
  <c r="E18" i="9"/>
  <c r="F18" i="9"/>
  <c r="B25" i="9"/>
  <c r="B22" i="9"/>
  <c r="B19" i="9"/>
  <c r="X30" i="9"/>
  <c r="W30" i="9"/>
  <c r="V30" i="9"/>
  <c r="Q30" i="9"/>
  <c r="P30" i="9"/>
  <c r="L30" i="9"/>
  <c r="K30" i="9"/>
  <c r="J30" i="9"/>
  <c r="F30" i="9"/>
  <c r="E30" i="9"/>
  <c r="D30" i="9"/>
  <c r="D29" i="9" s="1"/>
  <c r="B28" i="9"/>
  <c r="M20" i="5"/>
  <c r="M19" i="5"/>
  <c r="M18" i="5"/>
  <c r="M17" i="5"/>
  <c r="M16" i="5"/>
  <c r="M15" i="5"/>
  <c r="M14" i="5"/>
  <c r="M13" i="5"/>
  <c r="M12" i="5"/>
  <c r="M11" i="5"/>
  <c r="M10" i="5"/>
  <c r="M9" i="5"/>
  <c r="L20" i="5"/>
  <c r="L19" i="5"/>
  <c r="L18" i="5"/>
  <c r="L17" i="5"/>
  <c r="L16" i="5"/>
  <c r="L15" i="5"/>
  <c r="L14" i="5"/>
  <c r="L13" i="5"/>
  <c r="L12" i="5"/>
  <c r="L11" i="5"/>
  <c r="L10" i="5"/>
  <c r="L9" i="5"/>
  <c r="K20" i="5"/>
  <c r="K19" i="5"/>
  <c r="K18" i="5"/>
  <c r="K17" i="5"/>
  <c r="K16" i="5"/>
  <c r="K15" i="5"/>
  <c r="K14" i="5"/>
  <c r="K13" i="5"/>
  <c r="K12" i="5"/>
  <c r="K11" i="5"/>
  <c r="K10" i="5"/>
  <c r="K9" i="5"/>
  <c r="J20" i="5"/>
  <c r="J19" i="5"/>
  <c r="J18" i="5"/>
  <c r="J17" i="5"/>
  <c r="J16" i="5"/>
  <c r="J15" i="5"/>
  <c r="J14" i="5"/>
  <c r="J13" i="5"/>
  <c r="J12" i="5"/>
  <c r="J11" i="5"/>
  <c r="J10" i="5"/>
  <c r="J9" i="5"/>
  <c r="I20" i="5"/>
  <c r="I19" i="5"/>
  <c r="I18" i="5"/>
  <c r="I17" i="5"/>
  <c r="I16" i="5"/>
  <c r="I15" i="5"/>
  <c r="I14" i="5"/>
  <c r="I13" i="5"/>
  <c r="I12" i="5"/>
  <c r="I11" i="5"/>
  <c r="I10" i="5"/>
  <c r="I9" i="5"/>
  <c r="K8" i="5"/>
  <c r="J8" i="5"/>
  <c r="I8" i="5"/>
  <c r="L8" i="5"/>
  <c r="F20" i="5"/>
  <c r="F19" i="5"/>
  <c r="F18" i="5"/>
  <c r="F17" i="5"/>
  <c r="F16" i="5"/>
  <c r="F15" i="5"/>
  <c r="F14" i="5"/>
  <c r="F13" i="5"/>
  <c r="F12" i="5"/>
  <c r="F11" i="5"/>
  <c r="F10" i="5"/>
  <c r="P21" i="7" l="1"/>
  <c r="Q21" i="7" s="1"/>
  <c r="O21" i="6" s="1"/>
  <c r="P21" i="6" s="1"/>
  <c r="Q21" i="6" s="1"/>
  <c r="O21" i="10" s="1"/>
  <c r="P21" i="10" s="1"/>
  <c r="Q21" i="10" s="1"/>
  <c r="H36" i="5"/>
  <c r="I36" i="5" s="1"/>
  <c r="J36" i="5" s="1"/>
  <c r="G37" i="5"/>
  <c r="E29" i="9"/>
  <c r="F29" i="9" s="1"/>
  <c r="J29" i="9" s="1"/>
  <c r="K29" i="9" s="1"/>
  <c r="L29" i="9" s="1"/>
  <c r="P29" i="9" s="1"/>
  <c r="Q29" i="9" s="1"/>
  <c r="R29" i="9" s="1"/>
  <c r="V29" i="9" s="1"/>
  <c r="W29" i="9" s="1"/>
  <c r="X29" i="9" s="1"/>
  <c r="AB30" i="9"/>
  <c r="K37" i="5" l="1"/>
  <c r="L36" i="5"/>
  <c r="D38" i="5" l="1"/>
  <c r="E40" i="5"/>
  <c r="F40" i="5" s="1"/>
  <c r="G41" i="5" s="1"/>
  <c r="AB27" i="9"/>
  <c r="Z26" i="10" l="1"/>
  <c r="AA24" i="10"/>
  <c r="AA23" i="10"/>
  <c r="Z26" i="6"/>
  <c r="AA24" i="6"/>
  <c r="AA23" i="6"/>
  <c r="M36" i="5" l="1"/>
  <c r="N36" i="5" s="1"/>
  <c r="AA26" i="10"/>
  <c r="AA26" i="6"/>
  <c r="O37" i="5" l="1"/>
  <c r="P36" i="5"/>
  <c r="Z26" i="7"/>
  <c r="Q36" i="5" l="1"/>
  <c r="R36" i="5" s="1"/>
  <c r="A11" i="9"/>
  <c r="A12" i="10" l="1"/>
  <c r="A12" i="7"/>
  <c r="A12" i="6"/>
  <c r="AA23" i="7"/>
  <c r="B33" i="10" l="1"/>
  <c r="B27" i="10"/>
  <c r="B24" i="10"/>
  <c r="B18" i="10"/>
  <c r="B15" i="10"/>
  <c r="B12" i="10"/>
  <c r="B33" i="6"/>
  <c r="B27" i="6"/>
  <c r="B24" i="6"/>
  <c r="B18" i="6"/>
  <c r="B15" i="6"/>
  <c r="B12" i="6"/>
  <c r="E32" i="5"/>
  <c r="F32" i="5" s="1"/>
  <c r="E34" i="5"/>
  <c r="F34" i="5" s="1"/>
  <c r="G35" i="5" s="1"/>
  <c r="E38" i="5"/>
  <c r="F38" i="5" s="1"/>
  <c r="H40" i="5"/>
  <c r="I40" i="5" s="1"/>
  <c r="J40" i="5" s="1"/>
  <c r="D42" i="5"/>
  <c r="E42" i="5" s="1"/>
  <c r="F42" i="5" s="1"/>
  <c r="D44" i="5"/>
  <c r="E44" i="5" s="1"/>
  <c r="F44" i="5" s="1"/>
  <c r="H38" i="5" l="1"/>
  <c r="I38" i="5" s="1"/>
  <c r="J38" i="5" s="1"/>
  <c r="G39" i="5"/>
  <c r="H44" i="5"/>
  <c r="I44" i="5" s="1"/>
  <c r="J44" i="5" s="1"/>
  <c r="G45" i="5"/>
  <c r="H34" i="5"/>
  <c r="I34" i="5" s="1"/>
  <c r="J34" i="5" s="1"/>
  <c r="H32" i="5"/>
  <c r="I32" i="5" s="1"/>
  <c r="J32" i="5" s="1"/>
  <c r="G33" i="5"/>
  <c r="H42" i="5"/>
  <c r="I42" i="5" s="1"/>
  <c r="J42" i="5" s="1"/>
  <c r="G43" i="5"/>
  <c r="L40" i="5"/>
  <c r="M40" i="5" s="1"/>
  <c r="N40" i="5" s="1"/>
  <c r="K41" i="5"/>
  <c r="M30" i="6"/>
  <c r="L30" i="6"/>
  <c r="K30" i="6"/>
  <c r="M30" i="10"/>
  <c r="L30" i="10"/>
  <c r="K30" i="10"/>
  <c r="M30" i="7"/>
  <c r="L30" i="7"/>
  <c r="K30" i="7"/>
  <c r="O30" i="7" s="1"/>
  <c r="B33" i="7"/>
  <c r="B31" i="9"/>
  <c r="X33" i="9"/>
  <c r="W33" i="9"/>
  <c r="V33" i="9"/>
  <c r="R33" i="9"/>
  <c r="Q33" i="9"/>
  <c r="P33" i="9"/>
  <c r="L33" i="9"/>
  <c r="K33" i="9"/>
  <c r="J33" i="9"/>
  <c r="F33" i="9"/>
  <c r="E33" i="9"/>
  <c r="D33" i="9"/>
  <c r="D26" i="9"/>
  <c r="B44" i="5"/>
  <c r="M8" i="5" s="1"/>
  <c r="D32" i="9" l="1"/>
  <c r="E32" i="9" s="1"/>
  <c r="F32" i="9" s="1"/>
  <c r="J32" i="9" s="1"/>
  <c r="K32" i="9" s="1"/>
  <c r="L32" i="9" s="1"/>
  <c r="P32" i="9" s="1"/>
  <c r="Q32" i="9" s="1"/>
  <c r="R32" i="9" s="1"/>
  <c r="AB33" i="9"/>
  <c r="P40" i="5"/>
  <c r="Q40" i="5" s="1"/>
  <c r="R40" i="5" s="1"/>
  <c r="S41" i="5" s="1"/>
  <c r="O41" i="5"/>
  <c r="L32" i="5"/>
  <c r="M32" i="5" s="1"/>
  <c r="N32" i="5" s="1"/>
  <c r="K33" i="5"/>
  <c r="L44" i="5"/>
  <c r="M44" i="5" s="1"/>
  <c r="N44" i="5" s="1"/>
  <c r="K45" i="5"/>
  <c r="L42" i="5"/>
  <c r="M42" i="5" s="1"/>
  <c r="N42" i="5" s="1"/>
  <c r="K43" i="5"/>
  <c r="L34" i="5"/>
  <c r="M34" i="5" s="1"/>
  <c r="N34" i="5" s="1"/>
  <c r="K35" i="5"/>
  <c r="L38" i="5"/>
  <c r="M38" i="5" s="1"/>
  <c r="N38" i="5" s="1"/>
  <c r="K39" i="5"/>
  <c r="P30" i="7"/>
  <c r="Q30" i="7" s="1"/>
  <c r="O30" i="6" s="1"/>
  <c r="P30" i="6" s="1"/>
  <c r="Q30" i="6" s="1"/>
  <c r="O30" i="10" s="1"/>
  <c r="P30" i="10" s="1"/>
  <c r="Q30" i="10" s="1"/>
  <c r="E26" i="9"/>
  <c r="F26" i="9" s="1"/>
  <c r="J26" i="9" s="1"/>
  <c r="K26" i="9" s="1"/>
  <c r="L26" i="9" s="1"/>
  <c r="P26" i="9" s="1"/>
  <c r="Q26" i="9" s="1"/>
  <c r="R26" i="9" s="1"/>
  <c r="L22" i="5"/>
  <c r="P42" i="5" l="1"/>
  <c r="Q42" i="5" s="1"/>
  <c r="R42" i="5" s="1"/>
  <c r="S43" i="5" s="1"/>
  <c r="O43" i="5"/>
  <c r="P32" i="5"/>
  <c r="Q32" i="5" s="1"/>
  <c r="R32" i="5" s="1"/>
  <c r="S33" i="5" s="1"/>
  <c r="O33" i="5"/>
  <c r="P38" i="5"/>
  <c r="O39" i="5"/>
  <c r="P34" i="5"/>
  <c r="Q34" i="5" s="1"/>
  <c r="R34" i="5" s="1"/>
  <c r="S35" i="5" s="1"/>
  <c r="O35" i="5"/>
  <c r="P44" i="5"/>
  <c r="Q44" i="5" s="1"/>
  <c r="R44" i="5" s="1"/>
  <c r="S45" i="5" s="1"/>
  <c r="O45" i="5"/>
  <c r="V32" i="9"/>
  <c r="W32" i="9" s="1"/>
  <c r="X32" i="9" s="1"/>
  <c r="V26" i="9"/>
  <c r="W26" i="9" s="1"/>
  <c r="X26" i="9" s="1"/>
  <c r="M22" i="5" l="1"/>
  <c r="Q38" i="5"/>
  <c r="R38" i="5" s="1"/>
  <c r="M33" i="10"/>
  <c r="L33" i="10"/>
  <c r="M27" i="10"/>
  <c r="L27" i="10"/>
  <c r="M24" i="10"/>
  <c r="L24" i="10"/>
  <c r="M18" i="10"/>
  <c r="L18" i="10"/>
  <c r="M15" i="10"/>
  <c r="L15" i="10"/>
  <c r="M33" i="6"/>
  <c r="L33" i="6"/>
  <c r="M27" i="6"/>
  <c r="L27" i="6"/>
  <c r="M24" i="6"/>
  <c r="L24" i="6"/>
  <c r="M18" i="6"/>
  <c r="L18" i="6"/>
  <c r="M15" i="6"/>
  <c r="L15" i="6"/>
  <c r="K33" i="10"/>
  <c r="K27" i="10"/>
  <c r="K24" i="10"/>
  <c r="K18" i="10"/>
  <c r="K15" i="10"/>
  <c r="K33" i="6"/>
  <c r="K27" i="6"/>
  <c r="K24" i="6"/>
  <c r="K18" i="6"/>
  <c r="K15" i="6"/>
  <c r="M33" i="7"/>
  <c r="L33" i="7"/>
  <c r="M27" i="7"/>
  <c r="L27" i="7"/>
  <c r="M24" i="7"/>
  <c r="L24" i="7"/>
  <c r="M18" i="7"/>
  <c r="L18" i="7"/>
  <c r="M15" i="7"/>
  <c r="L15" i="7"/>
  <c r="K33" i="7"/>
  <c r="O33" i="7" s="1"/>
  <c r="K27" i="7"/>
  <c r="O27" i="7" s="1"/>
  <c r="P27" i="7" s="1"/>
  <c r="K24" i="7"/>
  <c r="O24" i="7" s="1"/>
  <c r="K18" i="7"/>
  <c r="O18" i="7" s="1"/>
  <c r="K15" i="7"/>
  <c r="O15" i="7" s="1"/>
  <c r="B27" i="7"/>
  <c r="B24" i="7"/>
  <c r="B15" i="7"/>
  <c r="B12" i="7"/>
  <c r="B16" i="9"/>
  <c r="B13" i="9"/>
  <c r="B10" i="9"/>
  <c r="X18" i="9"/>
  <c r="W18" i="9"/>
  <c r="V18" i="9"/>
  <c r="R18" i="9"/>
  <c r="Q18" i="9"/>
  <c r="P18" i="9"/>
  <c r="L18" i="9"/>
  <c r="K18" i="9"/>
  <c r="J18" i="9"/>
  <c r="X15" i="9"/>
  <c r="W15" i="9"/>
  <c r="V15" i="9"/>
  <c r="R15" i="9"/>
  <c r="Q15" i="9"/>
  <c r="P15" i="9"/>
  <c r="L15" i="9"/>
  <c r="K15" i="9"/>
  <c r="J15" i="9"/>
  <c r="F15" i="9"/>
  <c r="E15" i="9"/>
  <c r="D15" i="9"/>
  <c r="H20" i="5"/>
  <c r="H19" i="5"/>
  <c r="H18" i="5"/>
  <c r="H17" i="5"/>
  <c r="AB18" i="9" l="1"/>
  <c r="AB21" i="9"/>
  <c r="AB24" i="9"/>
  <c r="AB15" i="9"/>
  <c r="S37" i="5"/>
  <c r="S39" i="5"/>
  <c r="P18" i="7"/>
  <c r="Q18" i="7" s="1"/>
  <c r="P15" i="7"/>
  <c r="Q15" i="7" s="1"/>
  <c r="P24" i="7"/>
  <c r="Q24" i="7" s="1"/>
  <c r="P33" i="7"/>
  <c r="Q33" i="7" s="1"/>
  <c r="Q27" i="7"/>
  <c r="H16" i="5"/>
  <c r="H15" i="5"/>
  <c r="H14" i="5"/>
  <c r="H13" i="5"/>
  <c r="H12" i="5"/>
  <c r="H11" i="5"/>
  <c r="H10" i="5"/>
  <c r="H9" i="5"/>
  <c r="A38" i="5"/>
  <c r="B34" i="5"/>
  <c r="H8" i="5" s="1"/>
  <c r="A34" i="5"/>
  <c r="G8" i="5"/>
  <c r="A32" i="5"/>
  <c r="G20" i="5"/>
  <c r="G19" i="5"/>
  <c r="G18" i="5"/>
  <c r="G17" i="5"/>
  <c r="G16" i="5"/>
  <c r="G15" i="5"/>
  <c r="G14" i="5"/>
  <c r="G13" i="5"/>
  <c r="G12" i="5"/>
  <c r="G11" i="5"/>
  <c r="G10" i="5"/>
  <c r="G9" i="5"/>
  <c r="A40" i="5"/>
  <c r="K22" i="5" l="1"/>
  <c r="G22" i="5"/>
  <c r="J22" i="5" l="1"/>
  <c r="I22" i="5"/>
  <c r="B30" i="5"/>
  <c r="F8" i="5" s="1"/>
  <c r="A30" i="5"/>
  <c r="D23" i="9"/>
  <c r="D20" i="9"/>
  <c r="D17" i="9"/>
  <c r="D14" i="9"/>
  <c r="AA24" i="7" l="1"/>
  <c r="H22" i="5"/>
  <c r="E14" i="9"/>
  <c r="F14" i="9" s="1"/>
  <c r="J14" i="9" s="1"/>
  <c r="K14" i="9" s="1"/>
  <c r="L14" i="9" s="1"/>
  <c r="P14" i="9" s="1"/>
  <c r="Q14" i="9" s="1"/>
  <c r="R14" i="9" s="1"/>
  <c r="V14" i="9" s="1"/>
  <c r="W14" i="9" s="1"/>
  <c r="X14" i="9" s="1"/>
  <c r="E17" i="9"/>
  <c r="F17" i="9" s="1"/>
  <c r="J17" i="9" s="1"/>
  <c r="K17" i="9" s="1"/>
  <c r="L17" i="9" s="1"/>
  <c r="P17" i="9" s="1"/>
  <c r="Q17" i="9" s="1"/>
  <c r="R17" i="9" s="1"/>
  <c r="V17" i="9" s="1"/>
  <c r="W17" i="9" s="1"/>
  <c r="X17" i="9" s="1"/>
  <c r="E20" i="9"/>
  <c r="F20" i="9" s="1"/>
  <c r="J20" i="9" s="1"/>
  <c r="K20" i="9" s="1"/>
  <c r="L20" i="9" s="1"/>
  <c r="P20" i="9" s="1"/>
  <c r="Q20" i="9" s="1"/>
  <c r="R20" i="9" s="1"/>
  <c r="V20" i="9" s="1"/>
  <c r="W20" i="9" s="1"/>
  <c r="X20" i="9" s="1"/>
  <c r="E23" i="9"/>
  <c r="F23" i="9" s="1"/>
  <c r="J23" i="9" s="1"/>
  <c r="K23" i="9" s="1"/>
  <c r="L23" i="9" s="1"/>
  <c r="P23" i="9" s="1"/>
  <c r="Q23" i="9" s="1"/>
  <c r="R23" i="9" s="1"/>
  <c r="V23" i="9" s="1"/>
  <c r="W23" i="9" s="1"/>
  <c r="X23" i="9" s="1"/>
  <c r="AA26" i="7" l="1"/>
  <c r="AB31" i="6" l="1"/>
  <c r="AB31" i="10"/>
  <c r="AB31" i="7" l="1"/>
  <c r="Z15" i="6" l="1"/>
  <c r="W15" i="10"/>
  <c r="Z15" i="10"/>
  <c r="AC15" i="10"/>
  <c r="W15" i="6"/>
  <c r="AD8" i="10" l="1"/>
  <c r="Z33" i="10"/>
  <c r="Y33" i="6"/>
  <c r="C38" i="6"/>
  <c r="G12" i="6"/>
  <c r="G38" i="6" s="1"/>
  <c r="O24" i="6"/>
  <c r="P24" i="6" s="1"/>
  <c r="Q24" i="6" s="1"/>
  <c r="O24" i="10" s="1"/>
  <c r="P24" i="10" s="1"/>
  <c r="Q24" i="10" s="1"/>
  <c r="O33" i="6"/>
  <c r="P33" i="6" s="1"/>
  <c r="Q33" i="6" s="1"/>
  <c r="O33" i="10" s="1"/>
  <c r="P33" i="10" s="1"/>
  <c r="Q33" i="10" s="1"/>
  <c r="O15" i="6"/>
  <c r="P15" i="6" s="1"/>
  <c r="Q15" i="6" s="1"/>
  <c r="O15" i="10" s="1"/>
  <c r="P15" i="10" s="1"/>
  <c r="Q15" i="10" s="1"/>
  <c r="O18" i="6"/>
  <c r="P18" i="6" s="1"/>
  <c r="Q18" i="6" s="1"/>
  <c r="O18" i="10" s="1"/>
  <c r="P18" i="10" s="1"/>
  <c r="Q18" i="10" s="1"/>
  <c r="O27" i="6"/>
  <c r="P27" i="6" s="1"/>
  <c r="Q27" i="6" s="1"/>
  <c r="O27" i="10" s="1"/>
  <c r="P27" i="10" s="1"/>
  <c r="Q27" i="10" s="1"/>
  <c r="U6" i="10" l="1"/>
  <c r="Z35" i="10"/>
  <c r="Y33" i="10"/>
  <c r="Y35" i="10" s="1"/>
  <c r="U6" i="6"/>
  <c r="Y35" i="6"/>
  <c r="AB33" i="6"/>
  <c r="AB35" i="6" s="1"/>
  <c r="I12" i="7"/>
  <c r="I38" i="7" s="1"/>
  <c r="G12" i="7"/>
  <c r="G38" i="7" s="1"/>
  <c r="I42" i="7" s="1"/>
  <c r="H12" i="7"/>
  <c r="H38" i="7" s="1"/>
  <c r="L12" i="7"/>
  <c r="L38" i="7" s="1"/>
  <c r="M12" i="7"/>
  <c r="M38" i="7" s="1"/>
  <c r="K12" i="7"/>
  <c r="K38" i="7" s="1"/>
  <c r="D12" i="7"/>
  <c r="D38" i="7" s="1"/>
  <c r="C12" i="7"/>
  <c r="C38" i="7" s="1"/>
  <c r="E12" i="7"/>
  <c r="E38" i="7" s="1"/>
  <c r="AA8" i="6" l="1"/>
  <c r="U7" i="6"/>
  <c r="AD7" i="6" s="1"/>
  <c r="X7" i="6"/>
  <c r="X8" i="6" s="1"/>
  <c r="X8" i="10"/>
  <c r="AA7" i="10"/>
  <c r="AA8" i="10" s="1"/>
  <c r="X7" i="10"/>
  <c r="U7" i="10"/>
  <c r="E42" i="7"/>
  <c r="E38" i="6"/>
  <c r="D38" i="6"/>
  <c r="I38" i="6"/>
  <c r="H38" i="6"/>
  <c r="U8" i="6" l="1"/>
  <c r="AD8" i="6" s="1"/>
  <c r="AD7" i="10"/>
  <c r="U8" i="10"/>
  <c r="AB13" i="6"/>
  <c r="M12" i="6" s="1"/>
  <c r="M38" i="6" s="1"/>
  <c r="AC13" i="6"/>
  <c r="AA13" i="6"/>
  <c r="I42" i="6"/>
  <c r="C40" i="6"/>
  <c r="D40" i="6" s="1"/>
  <c r="E40" i="6" s="1"/>
  <c r="G40" i="6" s="1"/>
  <c r="H40" i="6" s="1"/>
  <c r="I40" i="6" s="1"/>
  <c r="E42" i="6"/>
  <c r="O40" i="7"/>
  <c r="P40" i="7" s="1"/>
  <c r="Q40" i="7" s="1"/>
  <c r="C40" i="7"/>
  <c r="D40" i="7" s="1"/>
  <c r="E40" i="7" s="1"/>
  <c r="G40" i="7" s="1"/>
  <c r="O12" i="7"/>
  <c r="O38" i="7" s="1"/>
  <c r="C12" i="10"/>
  <c r="C38" i="10" s="1"/>
  <c r="E12" i="10"/>
  <c r="E38" i="10" s="1"/>
  <c r="D12" i="10"/>
  <c r="D38" i="10" s="1"/>
  <c r="K12" i="10"/>
  <c r="K38" i="10" s="1"/>
  <c r="M12" i="10"/>
  <c r="M38" i="10" s="1"/>
  <c r="L12" i="10"/>
  <c r="L38" i="10" s="1"/>
  <c r="H12" i="10"/>
  <c r="H38" i="10" s="1"/>
  <c r="G12" i="10"/>
  <c r="G38" i="10" s="1"/>
  <c r="I12" i="10"/>
  <c r="I38" i="10" s="1"/>
  <c r="M42" i="7"/>
  <c r="AC15" i="6" l="1"/>
  <c r="K12" i="6"/>
  <c r="K38" i="6" s="1"/>
  <c r="M42" i="6" s="1"/>
  <c r="L12" i="6"/>
  <c r="L38" i="6" s="1"/>
  <c r="Q42" i="7"/>
  <c r="I42" i="10"/>
  <c r="M42" i="10"/>
  <c r="O40" i="10"/>
  <c r="P40" i="10" s="1"/>
  <c r="Q40" i="10" s="1"/>
  <c r="C40" i="10"/>
  <c r="D40" i="10" s="1"/>
  <c r="E40" i="10" s="1"/>
  <c r="G40" i="10" s="1"/>
  <c r="H40" i="10" s="1"/>
  <c r="I40" i="10" s="1"/>
  <c r="K40" i="10" s="1"/>
  <c r="L40" i="10" s="1"/>
  <c r="M40" i="10" s="1"/>
  <c r="E42" i="10"/>
  <c r="K40" i="6"/>
  <c r="L40" i="6" s="1"/>
  <c r="M40" i="6" s="1"/>
  <c r="O40" i="6"/>
  <c r="P40" i="6" s="1"/>
  <c r="Q40" i="6" s="1"/>
  <c r="P12" i="7"/>
  <c r="P38" i="7" s="1"/>
  <c r="Q42" i="6" l="1"/>
  <c r="Q12" i="7"/>
  <c r="Q38" i="7" s="1"/>
  <c r="Q42" i="10"/>
  <c r="O12" i="6" l="1"/>
  <c r="O38" i="6" s="1"/>
  <c r="AC15" i="7"/>
  <c r="Z15" i="7"/>
  <c r="W15" i="7"/>
  <c r="P12" i="6" l="1"/>
  <c r="P38" i="6" s="1"/>
  <c r="H40" i="7"/>
  <c r="I40" i="7" s="1"/>
  <c r="X33" i="7" l="1"/>
  <c r="X41" i="7"/>
  <c r="Q12" i="6"/>
  <c r="K40" i="7"/>
  <c r="L40" i="7" s="1"/>
  <c r="M40" i="7" s="1"/>
  <c r="X33" i="10" l="1"/>
  <c r="X35" i="7"/>
  <c r="U6" i="7"/>
  <c r="AB33" i="7"/>
  <c r="AB35" i="7" s="1"/>
  <c r="Q38" i="6"/>
  <c r="X41" i="6"/>
  <c r="O12" i="10"/>
  <c r="O38" i="10" s="1"/>
  <c r="AA8" i="7" l="1"/>
  <c r="X8" i="7"/>
  <c r="U7" i="7"/>
  <c r="AD7" i="7" s="1"/>
  <c r="X7" i="7"/>
  <c r="X35" i="10"/>
  <c r="AB33" i="10"/>
  <c r="AB35" i="10" s="1"/>
  <c r="P12" i="10"/>
  <c r="P38" i="10" s="1"/>
  <c r="U8" i="7" l="1"/>
  <c r="AD8" i="7" s="1"/>
  <c r="Q12" i="10"/>
  <c r="Q38" i="10" l="1"/>
  <c r="X41" i="10"/>
  <c r="E12" i="9" l="1"/>
  <c r="E36" i="9" s="1"/>
  <c r="F12" i="9" l="1"/>
  <c r="F36" i="9" s="1"/>
  <c r="J12" i="9" l="1"/>
  <c r="J36" i="9" s="1"/>
  <c r="K12" i="9" l="1"/>
  <c r="K36" i="9" s="1"/>
  <c r="L12" i="9" l="1"/>
  <c r="L36" i="9" s="1"/>
  <c r="L40" i="9" l="1"/>
  <c r="P12" i="9" l="1"/>
  <c r="P36" i="9" s="1"/>
  <c r="Q12" i="9" l="1"/>
  <c r="Q36" i="9" s="1"/>
  <c r="R12" i="9" l="1"/>
  <c r="R36" i="9" s="1"/>
  <c r="R40" i="9" l="1"/>
  <c r="V12" i="9" l="1"/>
  <c r="V36" i="9" s="1"/>
  <c r="W12" i="9" l="1"/>
  <c r="W36" i="9" s="1"/>
  <c r="X12" i="9" l="1"/>
  <c r="X36" i="9" s="1"/>
  <c r="X40" i="9" l="1"/>
  <c r="D12" i="9"/>
  <c r="D36" i="9" s="1"/>
  <c r="F9" i="5"/>
  <c r="F22" i="5" s="1"/>
  <c r="L24" i="5" s="1"/>
  <c r="D30" i="5"/>
  <c r="E30" i="5" s="1"/>
  <c r="F30" i="5" s="1"/>
  <c r="F40" i="9" l="1"/>
  <c r="AB12" i="9"/>
  <c r="H30" i="5"/>
  <c r="I30" i="5" s="1"/>
  <c r="J30" i="5" s="1"/>
  <c r="G31" i="5"/>
  <c r="G47" i="5" s="1"/>
  <c r="D11" i="9"/>
  <c r="D38" i="9" s="1"/>
  <c r="L30" i="5" l="1"/>
  <c r="M30" i="5" s="1"/>
  <c r="N30" i="5" s="1"/>
  <c r="P30" i="5" s="1"/>
  <c r="Q30" i="5" s="1"/>
  <c r="R30" i="5" s="1"/>
  <c r="K31" i="5"/>
  <c r="K47" i="5" s="1"/>
  <c r="E11" i="9"/>
  <c r="E38" i="9" s="1"/>
  <c r="O31" i="5" l="1"/>
  <c r="O47" i="5" s="1"/>
  <c r="S31" i="5"/>
  <c r="S47" i="5" s="1"/>
  <c r="F11" i="9"/>
  <c r="F38" i="9" s="1"/>
  <c r="J11" i="9" l="1"/>
  <c r="J38" i="9" s="1"/>
  <c r="K11" i="9" l="1"/>
  <c r="K38" i="9" s="1"/>
  <c r="L11" i="9" l="1"/>
  <c r="L38" i="9" s="1"/>
  <c r="P11" i="9" l="1"/>
  <c r="P38" i="9" s="1"/>
  <c r="Q11" i="9" l="1"/>
  <c r="Q38" i="9" s="1"/>
  <c r="R11" i="9" l="1"/>
  <c r="R38" i="9" s="1"/>
  <c r="V11" i="9" l="1"/>
  <c r="V38" i="9" s="1"/>
  <c r="W11" i="9" l="1"/>
  <c r="W38" i="9" s="1"/>
  <c r="X11" i="9" l="1"/>
  <c r="X45" i="6" l="1"/>
  <c r="X47" i="6" s="1"/>
  <c r="X45" i="10"/>
  <c r="X47" i="10" s="1"/>
  <c r="X38" i="9"/>
  <c r="X45" i="7"/>
  <c r="X47" i="7" s="1"/>
</calcChain>
</file>

<file path=xl/sharedStrings.xml><?xml version="1.0" encoding="utf-8"?>
<sst xmlns="http://schemas.openxmlformats.org/spreadsheetml/2006/main" count="5006" uniqueCount="650">
  <si>
    <t xml:space="preserve">RECURSOS FEDERALES QUE RECIBEN UNIVERSIDADES E INSTITUCIONES DE EDUCACIÓN MEDIA SUPERIOR Y SUPERIOR </t>
  </si>
  <si>
    <t>La información presentada es acumulada al periodo que se reporta</t>
  </si>
  <si>
    <t>Universidad / Institución</t>
  </si>
  <si>
    <t>Estructura de la Plantilla</t>
  </si>
  <si>
    <t>Tipo de personal</t>
  </si>
  <si>
    <t>Costo unitario bruto (pesos)</t>
  </si>
  <si>
    <t>Responsabilidad laboral</t>
  </si>
  <si>
    <t>Ubicación</t>
  </si>
  <si>
    <t>Costo total de la plantilla (Pesos)</t>
  </si>
  <si>
    <t>Enero</t>
  </si>
  <si>
    <t>Febrero</t>
  </si>
  <si>
    <t>Marzo</t>
  </si>
  <si>
    <t>Fracción I</t>
  </si>
  <si>
    <t>Programa</t>
  </si>
  <si>
    <t>Desglose del gasto corriente de operación</t>
  </si>
  <si>
    <t>Gasto Corriente de Operación</t>
  </si>
  <si>
    <t>Servicios Generales</t>
  </si>
  <si>
    <t>Otros</t>
  </si>
  <si>
    <t>R/M</t>
  </si>
  <si>
    <t>SUMAS ACUMULADAS</t>
  </si>
  <si>
    <t>SUMA DEL MES</t>
  </si>
  <si>
    <t>RECTOR</t>
  </si>
  <si>
    <t>Noviembre</t>
  </si>
  <si>
    <t>Diciembre</t>
  </si>
  <si>
    <t>ENERO</t>
  </si>
  <si>
    <t>FEBRERO</t>
  </si>
  <si>
    <t>MARZO</t>
  </si>
  <si>
    <t>ABRIL</t>
  </si>
  <si>
    <t>MAYO</t>
  </si>
  <si>
    <t>JUNIO</t>
  </si>
  <si>
    <t>JULIO</t>
  </si>
  <si>
    <t>AGOSTO</t>
  </si>
  <si>
    <t>SEPTIEMBRE</t>
  </si>
  <si>
    <t>OCTUBRE</t>
  </si>
  <si>
    <t>NOVIEMBRE</t>
  </si>
  <si>
    <t>DICIEMBRE</t>
  </si>
  <si>
    <t>MES</t>
  </si>
  <si>
    <t xml:space="preserve"> </t>
  </si>
  <si>
    <t>Ejemplo</t>
  </si>
  <si>
    <t>SUELDOS DE PLANTILLA</t>
  </si>
  <si>
    <t>GASTOS</t>
  </si>
  <si>
    <t>%</t>
  </si>
  <si>
    <t>TOTAL</t>
  </si>
  <si>
    <t>FRACCIÓN</t>
  </si>
  <si>
    <t>II</t>
  </si>
  <si>
    <t>III</t>
  </si>
  <si>
    <t>I</t>
  </si>
  <si>
    <t>Abril</t>
  </si>
  <si>
    <t>Junio</t>
  </si>
  <si>
    <t>Julio</t>
  </si>
  <si>
    <t>Agosto</t>
  </si>
  <si>
    <t>Septiembre</t>
  </si>
  <si>
    <t>Mayo</t>
  </si>
  <si>
    <t xml:space="preserve"> Julio</t>
  </si>
  <si>
    <t>Enero-Marzo</t>
  </si>
  <si>
    <t>Enero-Junio</t>
  </si>
  <si>
    <t>Enero-Sept.</t>
  </si>
  <si>
    <t>A</t>
  </si>
  <si>
    <t>NOTA</t>
  </si>
  <si>
    <t xml:space="preserve"> Nombre de la Universidad </t>
  </si>
  <si>
    <t>U006</t>
  </si>
  <si>
    <t>U040</t>
  </si>
  <si>
    <t>S247</t>
  </si>
  <si>
    <t>(MILES DE PESOS)</t>
  </si>
  <si>
    <t>PLANTILLA</t>
  </si>
  <si>
    <t>TRIMESTRE</t>
  </si>
  <si>
    <t>PRIMERO</t>
  </si>
  <si>
    <t>SEGUNDO</t>
  </si>
  <si>
    <t>TERCERO</t>
  </si>
  <si>
    <t>CUARTO</t>
  </si>
  <si>
    <t>DESTINO DE LOS RECURSOS FEDERALES QUE RECIBEN UNIVERSIDADES E INSTITUCIONES DE EDUCACIÓN MEDIA SUPERIOR Y SUPERIOR.</t>
  </si>
  <si>
    <t>Programas y cumplimiento de metas.</t>
  </si>
  <si>
    <t>La información presentada es acumulada al periodo que se reporta.</t>
  </si>
  <si>
    <t xml:space="preserve"> Octubre</t>
  </si>
  <si>
    <t xml:space="preserve">Costo de la plantilla de personal </t>
  </si>
  <si>
    <t>Categoría</t>
  </si>
  <si>
    <t>Número de plazas</t>
  </si>
  <si>
    <t>Sub total del trimestre</t>
  </si>
  <si>
    <t>ACUMULADO DEL TRIMESTRE</t>
  </si>
  <si>
    <t>Materiales y Suministros</t>
  </si>
  <si>
    <t>UPE</t>
  </si>
  <si>
    <t>UNIVERSIDAD AUTÓNOMA DE AGUASCALIENTES</t>
  </si>
  <si>
    <t>UNIVERSIDAD AUTÓNOMA DE BAJA CALIFORNIA</t>
  </si>
  <si>
    <t>UNIVERSIDAD AUTÓNOMA DE BAJA CALIFORNIA SUR</t>
  </si>
  <si>
    <t>UNIVERSIDAD AUTÓNOMA DE CAMPECHE</t>
  </si>
  <si>
    <t>UNIVERSIDAD AUTÓNOMA DEL CARMEN</t>
  </si>
  <si>
    <t>UNIVERSIDAD AUTÓNOMA DE COAHUILA</t>
  </si>
  <si>
    <t>UNIVERSIDAD DE COLIMA</t>
  </si>
  <si>
    <t>UNIVERSIDAD AUTÓNOMA DE CHIAPAS</t>
  </si>
  <si>
    <t>UNIVERSIDAD AUTÓNOMA DE CHIHUAHUA</t>
  </si>
  <si>
    <t>UNIVERSIDAD AUTÓNOMA DE CIUDAD JUÁREZ</t>
  </si>
  <si>
    <t>UNIVERSIDAD JUÁREZ DEL ESTADO DE DURANGO</t>
  </si>
  <si>
    <t>UNIVERSIDAD DE GUANAJUATO</t>
  </si>
  <si>
    <t>UNIVERSIDAD AUTÓNOMA DE GUERRERO</t>
  </si>
  <si>
    <t>UNIVERSIDAD DE GUADALAJARA</t>
  </si>
  <si>
    <t>UNIVERSIDAD AUTÓNOMA DEL ESTADO DE MÉXICO</t>
  </si>
  <si>
    <t>UNIVERSIDAD MICHOACANA DE SAN NICOLÁS DE HIDALGO</t>
  </si>
  <si>
    <t>UNIVERSIDAD AUTÓNOMA DEL ESTADO DE MORELOS</t>
  </si>
  <si>
    <t>UNIVERSIDAD AUTÓNOMA DE NAYARIT</t>
  </si>
  <si>
    <t>UNIVERSIDAD AUTÓNOMA DE NUEVO LEÓN</t>
  </si>
  <si>
    <t>UNIVERSIDAD AUTÓNOMA "BENITO JUÁREZ" DE OAXACA</t>
  </si>
  <si>
    <t>UNIVERSIDAD AUTÓNOMA DE PUEBLA</t>
  </si>
  <si>
    <t>UNIVERSIDAD AUTÓNOMA DE QUERÉTARO</t>
  </si>
  <si>
    <t>UNIVERSIDAD AUTÓNOMA DE SAN LUIS POTOSÍ</t>
  </si>
  <si>
    <t>UNIVERSIDAD AUTÓNOMA DE SINALOA</t>
  </si>
  <si>
    <t>UNIVERSIDAD DE SONORA</t>
  </si>
  <si>
    <t>INSTITUTO TECNOLÓGICO DE SONORA</t>
  </si>
  <si>
    <t>UNIVERSIDAD JUÁREZ AUTÓNOMA DE TABASCO</t>
  </si>
  <si>
    <t>UNIVERSIDAD AUTÓNOMA DE TAMAULIPAS</t>
  </si>
  <si>
    <t>UNIVERSIDAD AUTÓNOMA DE TLAXCALA</t>
  </si>
  <si>
    <t>UNIVERSIDAD VERACRUZANA</t>
  </si>
  <si>
    <t>UNIVERSIDAD AUTÓNOMA DE YUCATÁN</t>
  </si>
  <si>
    <t>UNIVERSIDAD AUTÓNOMA DE ZACATECAS</t>
  </si>
  <si>
    <t>UNIVERSIDAD DE QUINTANA ROO</t>
  </si>
  <si>
    <t>U. de Colima</t>
  </si>
  <si>
    <t>U. de Guanajuato</t>
  </si>
  <si>
    <t>U. de Guadalajara</t>
  </si>
  <si>
    <t>U. de Sonora</t>
  </si>
  <si>
    <t>U. Veracruzana</t>
  </si>
  <si>
    <t>U. de Quintana Roo</t>
  </si>
  <si>
    <t>U. A. de Aguascalientes</t>
  </si>
  <si>
    <t>U. A. de Baja California</t>
  </si>
  <si>
    <t>U. A. de Baja California Sur</t>
  </si>
  <si>
    <t>U. A. de Campeche</t>
  </si>
  <si>
    <t>U. A. del Carmen</t>
  </si>
  <si>
    <t>U. A. de Coahuila</t>
  </si>
  <si>
    <t>U. A. de Chiapas</t>
  </si>
  <si>
    <t>U. A. de Chihuahua</t>
  </si>
  <si>
    <t>U. A. de Ciudad Juárez</t>
  </si>
  <si>
    <t>U. A. de Guerrero</t>
  </si>
  <si>
    <t>U. A. de Hidalgo</t>
  </si>
  <si>
    <t>U. A. de Nayarit</t>
  </si>
  <si>
    <t>U. A. de Nuevo León</t>
  </si>
  <si>
    <t>U. A. de Puebla</t>
  </si>
  <si>
    <t>U. A. de Querétaro</t>
  </si>
  <si>
    <t>U. A. de San Luis Potosí</t>
  </si>
  <si>
    <t>U. A. de Sinaloa</t>
  </si>
  <si>
    <t>U. Juárez A. de Tabasco</t>
  </si>
  <si>
    <t>U. A. de Tamaulipas</t>
  </si>
  <si>
    <t>U. A. de Tlaxcala</t>
  </si>
  <si>
    <t>U. A. de Yucatán</t>
  </si>
  <si>
    <t>U. A. de Zacatecas</t>
  </si>
  <si>
    <t>U. A. del Edo. de México</t>
  </si>
  <si>
    <t>U. A. del Edo. de Morelos</t>
  </si>
  <si>
    <t>CÁLCULO DE LA IES POR EL CONTADOR GENERAL</t>
  </si>
  <si>
    <t>DESTINO DE LOS RECURSOS FEDERALES QUE RECIBEN UNIVERSIDADES E INSTITUCIONES DE EDUCACIÓN MEDIA SUPERIOR Y SUPERIOR</t>
  </si>
  <si>
    <t>LOS PROGRAMAS A LOS QUE SE DESTINEN LOS RECURSOS FEDERALES
(MILES DE PESOS)</t>
  </si>
  <si>
    <t>U. Michoacana de S. N. de H.</t>
  </si>
  <si>
    <t>ITSON</t>
  </si>
  <si>
    <t>U. A. B. J. de Oaxaca</t>
  </si>
  <si>
    <t>U. J. del Edo. de Durango</t>
  </si>
  <si>
    <t>L</t>
  </si>
  <si>
    <t xml:space="preserve"> LA</t>
  </si>
  <si>
    <t>N° DEL PROYECTO</t>
  </si>
  <si>
    <t>UNIVERSIDAD AUTÓNOMA DEL ESTADO DE HIDALGO</t>
  </si>
  <si>
    <t>ELEGIR INSTITUCIÓN EN ESTE CATÁLOGO</t>
  </si>
  <si>
    <t>TOTAL DEL TRIMESTRE</t>
  </si>
  <si>
    <r>
      <t xml:space="preserve">EL PORCENTAJE QUE SE PRESENTAN ES UN EJEMPLO, </t>
    </r>
    <r>
      <rPr>
        <b/>
        <sz val="10"/>
        <rFont val="Arial"/>
        <family val="2"/>
      </rPr>
      <t>EL CONTADOR GENERAL DE LA INSTITUCIÓN DEBE PONER LOS PORCENTAJES REALES A ESTOS RUBROS</t>
    </r>
  </si>
  <si>
    <t>Enero-Febrero</t>
  </si>
  <si>
    <t>Enero-Julio</t>
  </si>
  <si>
    <t>Enero-Agosto</t>
  </si>
  <si>
    <t>Enero-Abril</t>
  </si>
  <si>
    <t>Enero-Mayo</t>
  </si>
  <si>
    <t>Acumulado
Enero-Marzo</t>
  </si>
  <si>
    <t>Acumulado
Julio a Sept.</t>
  </si>
  <si>
    <t>SUMA</t>
  </si>
  <si>
    <t>REGISTRO DE LOS RECURSOS MENSUAL A MILES DE PESOS</t>
  </si>
  <si>
    <t>FRACCIONES</t>
  </si>
  <si>
    <t>S267</t>
  </si>
  <si>
    <t>AAA</t>
  </si>
  <si>
    <t>BBB</t>
  </si>
  <si>
    <t>+</t>
  </si>
  <si>
    <t>-</t>
  </si>
  <si>
    <t>=</t>
  </si>
  <si>
    <t>Total Anual</t>
  </si>
  <si>
    <t xml:space="preserve">Fracción III </t>
  </si>
  <si>
    <t xml:space="preserve">COMPROBACIÓN </t>
  </si>
  <si>
    <t>RECURSOS OTORGADOS DE LA DSU EN LOS PROGRAMAS AUTORIZADOS .</t>
  </si>
  <si>
    <t>Acumulado al trimestre</t>
  </si>
  <si>
    <t>MONTO TOTAL ANUAL DEL SUBSIDIO ORDINARIO, MDP</t>
  </si>
  <si>
    <t>Acumulado Abril a Junio</t>
  </si>
  <si>
    <t>√ √ √</t>
  </si>
  <si>
    <t xml:space="preserve"> Fracción II </t>
  </si>
  <si>
    <t>GRAN TOTAL A MILES DE PESOS</t>
  </si>
  <si>
    <t>A    =  Acumulado</t>
  </si>
  <si>
    <t>SUBSIDIOS FEDERALES PARA ORGANISMOS DESCENTRALIZADOS ESTATALES             U006</t>
  </si>
  <si>
    <t>CARRERA DOCENTE                                                                                                                     U040</t>
  </si>
  <si>
    <t>PROGRAMA PARA EL DESARROLLO PROFESIONAL DOCENTE (PRODEP)                        S247</t>
  </si>
  <si>
    <t>PROGRAMA FORTALECIMIENTO DE LA CALIDAD EDUCATIVA (PFCE)                               S267</t>
  </si>
  <si>
    <t>MONTO</t>
  </si>
  <si>
    <t>R.MENSUALES</t>
  </si>
  <si>
    <t>UNIVERSIDAD AUTÓNOMA DE OCCIDENTE</t>
  </si>
  <si>
    <t>U. A. de Occidente</t>
  </si>
  <si>
    <t>PRIMER TRIMESTRE 2019</t>
  </si>
  <si>
    <t>En términos del artículo 38, fracción II del Decreto de Presupuesto de Egresos de la Federación para el Ejercicio Fiscal 2019</t>
  </si>
  <si>
    <t>Periodo de Enero - Marzo / 2019</t>
  </si>
  <si>
    <t>Periodo de Abril - Junio / 2019</t>
  </si>
  <si>
    <t>SEGUNDO TRIMESTRE 2019</t>
  </si>
  <si>
    <t>ACUMULADO A JUNIO 2019</t>
  </si>
  <si>
    <t>ACUMULADO A MARZO 2019</t>
  </si>
  <si>
    <t>Periodo de Julio - Septiembre / 2019</t>
  </si>
  <si>
    <t>TERCER TRIMESTRE 2019</t>
  </si>
  <si>
    <t>CUARTO TRIMESTRE 2019</t>
  </si>
  <si>
    <t>En términos del artículo 38, fracción III, del Decreto de Presupuesto de Egresos de la Federación para el Ejercicio Fiscal 2019</t>
  </si>
  <si>
    <t>Enero - Marzo 2019</t>
  </si>
  <si>
    <t>Abril - Junio 2019</t>
  </si>
  <si>
    <t>Julio - Septiembre 2019</t>
  </si>
  <si>
    <t xml:space="preserve">TERCER TRIMESTRE 2019 </t>
  </si>
  <si>
    <t>CÁLCULO DEL PROGRAMA U006  DE LA IES POR EL CONTADOR GENERAL</t>
  </si>
  <si>
    <t>APARTADO "ÚNICO" QUE FORMA PARTE INTEGRANTE DEL CONVENIO DE APOYO FINANCIERO 2019</t>
  </si>
  <si>
    <t>ACUMULADO A SEPTIEMBRE 2019</t>
  </si>
  <si>
    <t>REGISTRO SEMIAUTOMÁTICO DE LOS RECURSOS FEDERALES AUTORIZADOS A LA UNIVERSIDAD A MILES DE PESOS DEL EJERCICIO 2019.</t>
  </si>
  <si>
    <t>RECURSOS ENTREGADOS A LA UNIVERSIDAD DEL 01 DE ENERO AL 31 DE DICIEMBRE DEL 2019, POR SEP - DGESU - DSU.</t>
  </si>
  <si>
    <t>U080</t>
  </si>
  <si>
    <t>APOYOS A CENTROS Y ORGANIZACIONES DE EDUCACIÓN                                                  U080</t>
  </si>
  <si>
    <t xml:space="preserve"> LA IES INICIA EL REGISTRO MENSUAL DE LAS APORTACIONES FEDERALES, CANALIZADAS POR DGESU SEP, AUTORIZADAS POR EL GOBIERNO FEDERAL EJERCICIO 2019. </t>
  </si>
  <si>
    <t>CARRERA DOCENTE                                    U040</t>
  </si>
  <si>
    <t>PROGRAMA PARA EL DESARROLLO PROFESIONAL DOCENTE (PRODEP)       S247</t>
  </si>
  <si>
    <t>PROGRAMA FORTALECIMIENTO DE LA CALIDAD EDUCATIVA (PFCE)       S267</t>
  </si>
  <si>
    <t>U083</t>
  </si>
  <si>
    <t>100 UNIVERSIDADES BENITO JUÁREZ       U083</t>
  </si>
  <si>
    <t>Número del Proyecto  PP</t>
  </si>
  <si>
    <t>NOMBRE DEL PROYECTO 2019</t>
  </si>
  <si>
    <t>PP/AAA</t>
  </si>
  <si>
    <t>PP/BBB</t>
  </si>
  <si>
    <t>PRIMER TRIMESTRE DEL 2019</t>
  </si>
  <si>
    <t>SEGUNDO TRIMESTRE DEL 2019</t>
  </si>
  <si>
    <t>TERCER TRIMESTRE DEL 2019</t>
  </si>
  <si>
    <t>CUARTO TRIMESTRE DEL 2019</t>
  </si>
  <si>
    <t>En términos del artículo 38, fracción I del Decreto de Presupuesto de Egresos de la Federación para el Ejercicio Fiscal 2019.</t>
  </si>
  <si>
    <t>Enero- Diciembre 2019.</t>
  </si>
  <si>
    <t>1er. TRIMESTRE DE ENERO A MARZO DE 2019 ( MILES PESOS )</t>
  </si>
  <si>
    <t>2do. TRIMESTRE DE ABRIL A JUNIO DE 2019 ( MILES PESOS )</t>
  </si>
  <si>
    <t>3er. TRIMESTRE DE JULIO A SEPTIEMBRE DE 2019 ( MILES PESOS )</t>
  </si>
  <si>
    <t xml:space="preserve">RECURSOS FEDERALES QUE SE RECIBIERON INCLUYENDO SUBSIDIOS EXTRAORDINARIOS, EN EL ARTÍCULO 38/2019 PEF DEL PRESENTE EJERCICIO, PRESENTARSE EN LAS FRACCIONES I , II y III , ASÍ MISMO EL ÓRGANO DE CONTROL INTERNO DE LA INSTITUCIÓN SERÁ EL RESPONSABLE DE INFORMAR AL C. RECTOR(A) QUE SEA CORRECTA LA INFORMACIÓN RELATIVA AL DESARROLLO DE ESTE PROGRAMA DE LOS FONDOS DE LOS RECURSOS ASIGNADOS PEF EN EL PRESENTE EJERCICIO. </t>
  </si>
  <si>
    <t>100 UNIVERSIDADES BENITO JUÁREZ                                                                                        U083</t>
  </si>
  <si>
    <t>R/M =  Recursos Federales Mensuales ( Subsidios Ordinario y Extraordinarios 2019 )</t>
  </si>
  <si>
    <t>Programas PEF/2019</t>
  </si>
  <si>
    <t>Programas y cumplimiento de metas</t>
  </si>
  <si>
    <t>Ciclo escolar</t>
  </si>
  <si>
    <t xml:space="preserve">Inicio ó Fin </t>
  </si>
  <si>
    <t>Número de Alumnos</t>
  </si>
  <si>
    <t>Nivel Educativo  (Media Superior o superior)</t>
  </si>
  <si>
    <t>Tipo de Servicio o Subsistema</t>
  </si>
  <si>
    <t>Universidad Autónoma de Baja California</t>
  </si>
  <si>
    <t>Inicio</t>
  </si>
  <si>
    <t>Fin</t>
  </si>
  <si>
    <t>Superior</t>
  </si>
  <si>
    <t>Total Licenciatura y Posgrado</t>
  </si>
  <si>
    <t>CAMPUS MEXICALI</t>
  </si>
  <si>
    <t>ARQUITECTO</t>
  </si>
  <si>
    <t>Licenciatura</t>
  </si>
  <si>
    <t>DISEÑO GRAFICO</t>
  </si>
  <si>
    <t>DISEÑO INDUSTRIAL</t>
  </si>
  <si>
    <t>TRONCO COMUN AREA DE ARQUITECTURA Y DISEÑO</t>
  </si>
  <si>
    <t>LICENCIADO EN ADMINISTRACION DE EMPRESAS</t>
  </si>
  <si>
    <t>LICENCIADO PSICOLOGIA</t>
  </si>
  <si>
    <t>TRONCO COMUN AREA  DE  INGENIERIA</t>
  </si>
  <si>
    <t>TRONCO COMUN AREA DE CIENCIAS SOCIALES</t>
  </si>
  <si>
    <t>TRONCO COMUN AREA CONTABLE ADMINISTRATIVA</t>
  </si>
  <si>
    <t>INGENIERO AGRONOMO ZOOTECNISTA</t>
  </si>
  <si>
    <t xml:space="preserve">INGENIERO AGRONOMO </t>
  </si>
  <si>
    <t>INGENIERO BIOTECNOLOGO AGROPECUARIO</t>
  </si>
  <si>
    <t>TRONCO COMUN AREA DE CIENCIAS AGROPECUARIAS</t>
  </si>
  <si>
    <t>LICENCIADO EN CIENCIAS DE LA EDUCACION</t>
  </si>
  <si>
    <t>LICENCIADO EN PSICOLOGIA</t>
  </si>
  <si>
    <t>LICENCIADO EN CIENCIAS DE LA COMUNICACIÓN</t>
  </si>
  <si>
    <t>LICENCIADO EN CIENCIAS DE LA EDUCACION SEMIESCOLARIZADA</t>
  </si>
  <si>
    <t>LICENCIADO EN PSICOLOGIA SEMIESCOLARIZADA</t>
  </si>
  <si>
    <t>LICENCIADO EN CIENCIAS DE LA COMUNICACIÓN SEMIESCOLARIZADA</t>
  </si>
  <si>
    <t>LICENCIADO EN SOCIOLOGIA SEMIESCOLARIZADA</t>
  </si>
  <si>
    <t>LICENCIADO EN HISTORIA</t>
  </si>
  <si>
    <t>TRONCO COMUN AREA DE CIENCIAS SOCIALES SEMIESCOLARIZADA</t>
  </si>
  <si>
    <t>LICENCIADO EN ADMINISTRACION PUBLICA Y CIENCIAS POLITICAS</t>
  </si>
  <si>
    <t>LICENCIADO EN RELACIONES INTERNACIONALES</t>
  </si>
  <si>
    <t>LICENCIADO EN ECONOMIA</t>
  </si>
  <si>
    <t>TRONCO COMUN AREA ECONOMIA Y POLITICAS</t>
  </si>
  <si>
    <t>LICENCIADO EN INFORMATICA</t>
  </si>
  <si>
    <t>LICENCIADO EN NEGOCIOS INTERNACIONALES</t>
  </si>
  <si>
    <t>LICENCIADO EN CONTADURIA</t>
  </si>
  <si>
    <t>LICENCIADO EN MERCADOTECNIA</t>
  </si>
  <si>
    <t>LICENCIADO EN GESTION TURISTICA</t>
  </si>
  <si>
    <t>LICENCIADO EN DERECHO</t>
  </si>
  <si>
    <t>LICENCIADO EN ACTIVIDAD FISICA Y DEPORTE</t>
  </si>
  <si>
    <t>LICENCIADO EN ARTES PLASTICAS</t>
  </si>
  <si>
    <t>LICENCIADO EN DANZA</t>
  </si>
  <si>
    <t>LICENCIADO EN MEDIOS AUDIOVISUALES</t>
  </si>
  <si>
    <t>INGENIERO CIVIL</t>
  </si>
  <si>
    <t>LICENCIADO EN SISTEMAS COMPUTACIONALES</t>
  </si>
  <si>
    <t>INGENIERO EN COMPUTACION</t>
  </si>
  <si>
    <t>INGENIERO ELECTRICO</t>
  </si>
  <si>
    <t>INGENIERO EN ELECTRONICA</t>
  </si>
  <si>
    <t>INGENIERO MECANICO</t>
  </si>
  <si>
    <t>INGENIERO INDUSTRIAL</t>
  </si>
  <si>
    <t>INGENIERO EN MECATRONICA</t>
  </si>
  <si>
    <t>BIOINGENIERO</t>
  </si>
  <si>
    <t>INGENIERO EN ENERGIAS RENOVABLES</t>
  </si>
  <si>
    <t>INGENIERO AEROESPACIAL</t>
  </si>
  <si>
    <t>MEDICO</t>
  </si>
  <si>
    <t>LICENCIADO EN NUTRICION</t>
  </si>
  <si>
    <t>MEDICO VETERINARIO ZOOTECNISTA</t>
  </si>
  <si>
    <t>CIRUJANO DENTISTA</t>
  </si>
  <si>
    <t>LICENCIADO EN DOCENCIA DE LA MATEMATICA</t>
  </si>
  <si>
    <t>LICENCIADO EN DOCENCIA DE LA LENGUA Y LITERATURA</t>
  </si>
  <si>
    <t>LICENCIADO EN ASESORIA PSICOPEDAGOGICA</t>
  </si>
  <si>
    <t>TRONCO COMUN AREA DE PEDAGOGIA</t>
  </si>
  <si>
    <t>TRONCO COMUN AREA DE PEDAGOGIA MODALIDAD EN LINEA</t>
  </si>
  <si>
    <t>LICENCIADO EN ENFERMERIA</t>
  </si>
  <si>
    <t>LICENCIADO EN DOCENCIA DE IDIOMAS</t>
  </si>
  <si>
    <t>LICENCIADO EN TRADUCCION</t>
  </si>
  <si>
    <t>LICENCIADO EN ENSEÑANZA DE LENGUAS</t>
  </si>
  <si>
    <t>TRONCO COMUN DE IDIOMAS</t>
  </si>
  <si>
    <t>CAMPUS TIJUANA</t>
  </si>
  <si>
    <t>QUIMICO INDUSTRIAL</t>
  </si>
  <si>
    <t>INGENIERO QUIMICO</t>
  </si>
  <si>
    <t>QUIMICO FARMACOBIOLOGO</t>
  </si>
  <si>
    <t>TRONCO COMUN AREA  DE CIENCIAS QUIMICAS</t>
  </si>
  <si>
    <t>LICENCIADO EN TEATRO</t>
  </si>
  <si>
    <t>TRONCO COMUN AREA IDIOMAS</t>
  </si>
  <si>
    <t>LICENCIADO EN LENGUA Y LITERATURA DE HISPANOAMERICA</t>
  </si>
  <si>
    <t>LICENCIADO EN FILOSOFIA</t>
  </si>
  <si>
    <t>LICENCIADO EN COMUNICACIÓN</t>
  </si>
  <si>
    <t>LICENCIADO EN SOCIOLOGIA</t>
  </si>
  <si>
    <t>LICENCIADO EN CIENCIAS DE LA COMUNICACION</t>
  </si>
  <si>
    <t>TRONCO COMUN  AREA DE  HUMANIDADES</t>
  </si>
  <si>
    <t>UNIDAD VALLE DE LAS PALMAS</t>
  </si>
  <si>
    <t>LICENCIADO EN DISEÑO GRAFICO</t>
  </si>
  <si>
    <t>LICENCIADO EN DISEÑO INDUSTRIAL</t>
  </si>
  <si>
    <t>UNIDAD TECATE</t>
  </si>
  <si>
    <t>UNIDAD ROSARITO</t>
  </si>
  <si>
    <t>CAMPUS ENSENADA</t>
  </si>
  <si>
    <t>BIOLOGO</t>
  </si>
  <si>
    <t>FISICO</t>
  </si>
  <si>
    <t>LICENCIADO EN MATEMATICAS APLICADAS</t>
  </si>
  <si>
    <t>LICENCIADO EN CIENCIAS COMPUTACIONALES</t>
  </si>
  <si>
    <t>TRONCO COMUN AREA CIENCIAS NATURALES Y EXACTAS</t>
  </si>
  <si>
    <t>TRONCO COMUN AREA CIENCIAS EXACTAS</t>
  </si>
  <si>
    <t>TRONCO COMUN AREA CIENCIAS NATURALES</t>
  </si>
  <si>
    <t>OCEANOLOGO</t>
  </si>
  <si>
    <t>LICENCIADO EN CIENCIAS AMBIENTALES</t>
  </si>
  <si>
    <t>BIOTECNOLOGO EN ACUACULTURA</t>
  </si>
  <si>
    <t>LICENCIADO EN MUSICA</t>
  </si>
  <si>
    <t>INGENIERO EN NANOTECNOLOGIA</t>
  </si>
  <si>
    <t>LICENCIADO EN GASTRONOMIA</t>
  </si>
  <si>
    <t>LICENCIADO EN ENOLOGIA</t>
  </si>
  <si>
    <t>LICENCIADO CIENCIAS DE LA COMUNICACIÓN</t>
  </si>
  <si>
    <t>LICENCIADO EN ADMINISTRACION DE EMPRESAS SEMIESCOLARIZADA</t>
  </si>
  <si>
    <t>LICENCIADO EN DERECHO SEMIESCOLARIZADA</t>
  </si>
  <si>
    <t>UNIDAD SAN QUINTIN</t>
  </si>
  <si>
    <t>TOTAL  Licenciatura</t>
  </si>
  <si>
    <t>MAESTRIA  EN PLANEACION Y DESARROLLO SUSTENTABLE</t>
  </si>
  <si>
    <t>Posgrado</t>
  </si>
  <si>
    <t>DOCTORADO EN PLANEACION Y DESARROLLO SUSTENTABLE</t>
  </si>
  <si>
    <t>MAESTRIA CIENCIAS EN SISTEMAS DE  PRODUCCION ANIMAL</t>
  </si>
  <si>
    <t>DOCTORADO EN CIENCIAS AGROPECUARIAS</t>
  </si>
  <si>
    <t xml:space="preserve">MAESTRIA EN EDUCACION  </t>
  </si>
  <si>
    <t>MAESTRIA EN ADMINISTRACION PUBLICA</t>
  </si>
  <si>
    <t>ESPECIALIDAD EN DIRECCION FINANCIERA</t>
  </si>
  <si>
    <t xml:space="preserve">MAESTRIA EN ADMINISTRACION  </t>
  </si>
  <si>
    <t>MAESTRIA EN IMPUESTOS</t>
  </si>
  <si>
    <t>MAESTRIA EN GESTION DE TECNOLOGIAS DE LA INFORMACION Y LA COMUNICACION</t>
  </si>
  <si>
    <t>DOCTORADO EN CIENCIAS ADMINISTRATIVAS</t>
  </si>
  <si>
    <t>ESPECIALIDAD EN DERECHO</t>
  </si>
  <si>
    <t>MAESTRIA EN CIENCIAS JURIDICAS</t>
  </si>
  <si>
    <t>DOCTORADO EN CIENCIAS JURIDICAS</t>
  </si>
  <si>
    <t>MAESTRIA EN CIENCIAS</t>
  </si>
  <si>
    <t>MAESTRIA EN INGENIERIA</t>
  </si>
  <si>
    <t xml:space="preserve">DOCTORADO EN CIENCIAS  </t>
  </si>
  <si>
    <t>DOCTORADO EN INGENIERIA</t>
  </si>
  <si>
    <t>MAESTRIA EN EDUCACION FISICA Y DEPORTE ESCOLAR</t>
  </si>
  <si>
    <t>ESPECIALIDAD EN MEDICINA FAMILIAR</t>
  </si>
  <si>
    <t>MAESTRIA EN CIENCIAS DE LA SALUD</t>
  </si>
  <si>
    <t>MAESTRIA EN CS. VETERINARIAS</t>
  </si>
  <si>
    <t>ESPECIALIDAD EN ORTODONCIA</t>
  </si>
  <si>
    <t>ESPECIALIDAD EN PERIODONCIA</t>
  </si>
  <si>
    <t>ESPECIALIDAD EN PROSTODONCIA</t>
  </si>
  <si>
    <t>MAESTRIA EN EDUCACION</t>
  </si>
  <si>
    <t>ESPECIALIDAD EN TRADUCCION E INTERPRETACION</t>
  </si>
  <si>
    <t>DOCTORADO EN CIENCIAS DEL LENGUAJE</t>
  </si>
  <si>
    <t>MAESTRIAS EN LENGUAS MODERNAS</t>
  </si>
  <si>
    <t>MAESTRIA EN ESTUDIOS SOCIOCULTURALES</t>
  </si>
  <si>
    <t>DOCTORADO EN ESTUDIOS SOCIOCULTURALES</t>
  </si>
  <si>
    <t xml:space="preserve">MAESTRIA EN CIENCIAS  </t>
  </si>
  <si>
    <t>DOCTORADO EN CIENCIAS</t>
  </si>
  <si>
    <t>MAESTRIA EN ADMINISTRACION</t>
  </si>
  <si>
    <t>MAESTRIA EN CIENCIAS ECONOMICAS</t>
  </si>
  <si>
    <t>MAESTRIA EN ESTUDIOS DE DESARROLLO GLOBAL</t>
  </si>
  <si>
    <t>MAESTRIA EN VALUACION</t>
  </si>
  <si>
    <t>DOCTORADO EN CIENCIAS ECONOMICAS</t>
  </si>
  <si>
    <t>DOCTORADO EN ESTUDIOS DE DESARROLLO GLOBAL</t>
  </si>
  <si>
    <t>MAESTRIA EN PSICOLOGIA DE LA SALUD</t>
  </si>
  <si>
    <t>MAESTRIA EN SALUD PUBLICA</t>
  </si>
  <si>
    <t>ESPECIALIDAD EN ODONTOLOGIA PEDIATRICA</t>
  </si>
  <si>
    <t>ESPECIALIDAD EN ENDODONCIA</t>
  </si>
  <si>
    <t>MAESTRIA EN HISTORIA</t>
  </si>
  <si>
    <t>DOCTORADO EN HISTORIA</t>
  </si>
  <si>
    <t>MAESTRIA EN MANEJO DE ECOSISTEMAS DE ZONAS ARIDAS</t>
  </si>
  <si>
    <t>MAESTRIA EN CIENCIAS EDUCATIVAS</t>
  </si>
  <si>
    <t>DOCTORADO EN CIENCIAS EDUCATIVAS</t>
  </si>
  <si>
    <t>DOCTORADO EN MEDIO AMBIENTE Y DESARROLLO</t>
  </si>
  <si>
    <t>ESPECIALIDAD EN GESTION AMBIENTAL</t>
  </si>
  <si>
    <t>MAESTRIA EN CIENCIAS EN OCEANOGRAFIA COSTERA</t>
  </si>
  <si>
    <t>DOCTORADO EN CIENCIAS EN OCEANOGRAFIA COSTERA</t>
  </si>
  <si>
    <t>MAESTRIA EN CS EN ECOLOGIA MOLECULAR Y BIOTECNOLOGIA</t>
  </si>
  <si>
    <t>DOCTORADO EN CS EN ECOLOGIA MOLECULAR Y BIOTECNOLOGIA</t>
  </si>
  <si>
    <t>TOTAL Posgrado</t>
  </si>
  <si>
    <t>En términos del artículo 38, fracción V, del Decreto de Presupuesto de Egresos de la Federación para el Ejercicio Fiscal 2019</t>
  </si>
  <si>
    <t>Fracción V</t>
  </si>
  <si>
    <t>HSM PROFR.ORD.ASIG.NIV. A</t>
  </si>
  <si>
    <t>Docente</t>
  </si>
  <si>
    <t>Docencia</t>
  </si>
  <si>
    <t>Baja California</t>
  </si>
  <si>
    <t>HSM PROFR.ORD.ASIG.NIV. B</t>
  </si>
  <si>
    <t>HSM PROFR.ORD.ASIG.NIV. C</t>
  </si>
  <si>
    <t>TC PROFR.ORD.CARR.ASOC.N. A</t>
  </si>
  <si>
    <t>TC PROFR.ORD.CARR.ASOC.N. B</t>
  </si>
  <si>
    <t>TC PROFR.ORD.CARR.ASOC.N. C</t>
  </si>
  <si>
    <t>TC PROFR.ORD.CARR.TIT.N. A</t>
  </si>
  <si>
    <t>TC PROFR.ORD.CARR.TIT.N. B</t>
  </si>
  <si>
    <t>TC PROFR.ORD.CARR.TIT.N. C</t>
  </si>
  <si>
    <t>MT PROFR.ORD.CARR.ASIS.N.A</t>
  </si>
  <si>
    <t>MT PROFR.ORD.CARR.ASIS.N.B</t>
  </si>
  <si>
    <t>MT PROFR.ORD.CARR.ASOC.N.B</t>
  </si>
  <si>
    <t>MT PROFR.ORD.CARR.ASOC.N.C</t>
  </si>
  <si>
    <t>MT PROFR.ORD.CARR.TIT.N. A</t>
  </si>
  <si>
    <t>MT PROFR.ORD.CARR.TIT.N. B</t>
  </si>
  <si>
    <t>MT PROFR.ORD.CARR.TIT.N. C</t>
  </si>
  <si>
    <t>HSM TEC.ACAD.ORD.ASIG.NIV.A</t>
  </si>
  <si>
    <t>HSM TEC.ACAD.ORD.ASIG.NIV.B</t>
  </si>
  <si>
    <t>HSM TEC.ACAD.ORD.ASIG.NIV.C</t>
  </si>
  <si>
    <t>HSM TEC.ACAD.ORD.ASIG.NIV.D</t>
  </si>
  <si>
    <t>HSM TEC.ACAD.ASIG.PREINC.</t>
  </si>
  <si>
    <t>HSM ESPEC. LICENCIATURA</t>
  </si>
  <si>
    <t>HSM ESPEC.CAND. A MAESTRIA</t>
  </si>
  <si>
    <t>HSM ESPEC. MAESTRIA</t>
  </si>
  <si>
    <t>HSM ESPEC. DOCTORADO</t>
  </si>
  <si>
    <t>HSM MAESTRIA MAESTRIA</t>
  </si>
  <si>
    <t>HSM MAESTRIA DOCTORADO</t>
  </si>
  <si>
    <t>HSM DOCTORADO DOCTORADO</t>
  </si>
  <si>
    <t>TC TEC.ACAD.ORD.CARR.ASIS A</t>
  </si>
  <si>
    <t>TC TEC.ACAD.ORD.CARR.ASIS C</t>
  </si>
  <si>
    <t>TC TEC.ACAD.ORD.CARR.ASOC.A</t>
  </si>
  <si>
    <t>TC TEC.ACAD.ORD.CARR.ASOC.B</t>
  </si>
  <si>
    <t>TC TEC.ACAD.ORD.CARR.ASOC.C</t>
  </si>
  <si>
    <t>TC TEC.ACAD.ORD.CARR.TIT. A</t>
  </si>
  <si>
    <t>TC TEC.ACAD.ORD.CARR.TIT. B</t>
  </si>
  <si>
    <t>MT TEC.ACAD.ORD.CARR.ASIS A</t>
  </si>
  <si>
    <t>MT TEC.ACAD.ORD.CARR.ASOC.A</t>
  </si>
  <si>
    <t>MT TEC.ACAD.ORD.CARR.ASOC.B</t>
  </si>
  <si>
    <t>MT TEC.ACAD.ORD.CARR.ASOC.C</t>
  </si>
  <si>
    <t>MT TEC.ACAD.ORD.CARR.TIT. A</t>
  </si>
  <si>
    <t>MT TEC.ACAD.ORD.CARR.TIT. B</t>
  </si>
  <si>
    <t>TC INV.ORD.CARR.ASOC.NIV. C</t>
  </si>
  <si>
    <t>Investigacion</t>
  </si>
  <si>
    <t>TC INV.ORD.CARR.TIT. NIV. A</t>
  </si>
  <si>
    <t>TC INV.ORD.CARR.TIT. NIV. B</t>
  </si>
  <si>
    <t>TC INV.ORD.CARR.TIT. NIV. C</t>
  </si>
  <si>
    <t>MT INV.ORD.CARR.TIT. NIV. A</t>
  </si>
  <si>
    <t>TC TEC. ACAD. CARR. ASOC A$</t>
  </si>
  <si>
    <t>TC TEC. ACAD. CARR. ASOC B$</t>
  </si>
  <si>
    <t>TC TEC. ACAD. CARR. ASOC C$</t>
  </si>
  <si>
    <t>TC TEC. ACAD. CARR. TIT  A$</t>
  </si>
  <si>
    <t>TC TEC. ACAD. CARR. TIT  B$</t>
  </si>
  <si>
    <t>OFICIAL ADMINISTRATIVO N.M.</t>
  </si>
  <si>
    <t>Confianza</t>
  </si>
  <si>
    <t>Apoyo Institucional</t>
  </si>
  <si>
    <t>SUPERVISOR N. M.</t>
  </si>
  <si>
    <t>INTENDENTE</t>
  </si>
  <si>
    <t>INTENDENTE N. M.</t>
  </si>
  <si>
    <t>AYUDANTE DE CONTAB. N. M.</t>
  </si>
  <si>
    <t>PROGRAMADOR TRANSM. N. M.</t>
  </si>
  <si>
    <t>ANALISTA</t>
  </si>
  <si>
    <t>ANALISTA N. M.</t>
  </si>
  <si>
    <t>PRODUCTOR DE PROGRAMAS N.M.</t>
  </si>
  <si>
    <t>TECNICO DE AUDITORIA N. M.</t>
  </si>
  <si>
    <t>TECNICO DE CONTABILIDAD N.M</t>
  </si>
  <si>
    <t>CORRECTOR</t>
  </si>
  <si>
    <t>ANALISTA TECNICO</t>
  </si>
  <si>
    <t>ANALISTA TECNICO N. M.</t>
  </si>
  <si>
    <t>ANALISTA MANT. SIST.  N. M.</t>
  </si>
  <si>
    <t>ANALISTA DE SISTEMAS</t>
  </si>
  <si>
    <t>ANALISTA DE SISTEMAS N. M.</t>
  </si>
  <si>
    <t>ANALISTA ESPECIALIZADO</t>
  </si>
  <si>
    <t>ANALISTA ESPECIALIZADO N.M.</t>
  </si>
  <si>
    <t>AUXILIAR DE LABORATORIO A</t>
  </si>
  <si>
    <t>Admvos.</t>
  </si>
  <si>
    <t>AUX. DE LABORATORIO A N. I.</t>
  </si>
  <si>
    <t>ASISTENTE DENTAL B</t>
  </si>
  <si>
    <t>ASISTENTE DENTAL B N. I.</t>
  </si>
  <si>
    <t>TECNICO BIBLIOTECARIO A</t>
  </si>
  <si>
    <t>AUXILIAR ADMINISTRATIVO</t>
  </si>
  <si>
    <t>AUXILIAR ADMNVO. N. M.</t>
  </si>
  <si>
    <t>AUXILIAR DE BIBLIOTECA</t>
  </si>
  <si>
    <t>AUXILIAR DE BIBLIOTECA N.M.</t>
  </si>
  <si>
    <t>ASISTENTE DENTAL</t>
  </si>
  <si>
    <t>ASISTENTE DENTAL N. M.</t>
  </si>
  <si>
    <t>AUXILIAR DE EVENTOS N. M.</t>
  </si>
  <si>
    <t>BIBLIOTECARIO  A</t>
  </si>
  <si>
    <t>BIBLIOTECARIO  A  N. M.</t>
  </si>
  <si>
    <t>BIBLIOTECARIO B</t>
  </si>
  <si>
    <t>BIBLIOTECARIO B  N.M.</t>
  </si>
  <si>
    <t>AUXILIAR DE LABORATORIO</t>
  </si>
  <si>
    <t>AUXILIAR LABORATORIO N.I.</t>
  </si>
  <si>
    <t>CAPTURISTA</t>
  </si>
  <si>
    <t>CAPTURISTA N. M.</t>
  </si>
  <si>
    <t>MECANOGRAFA</t>
  </si>
  <si>
    <t>MECANOGRAFA N. M.</t>
  </si>
  <si>
    <t>TECNICO DE REPRODUCCION</t>
  </si>
  <si>
    <t>TECNICO DE REPROD. N. M.</t>
  </si>
  <si>
    <t>ASISTENTE DENTAL A N.I</t>
  </si>
  <si>
    <t>ASISTENTE DENTAL  A  N.M.</t>
  </si>
  <si>
    <t>AUXILIAR LABORATORIO N.M.</t>
  </si>
  <si>
    <t>TECNICO BIBLIOTECARIO</t>
  </si>
  <si>
    <t>TECNICO BIBLIOTECARIO N.I.</t>
  </si>
  <si>
    <t>ALMACENISTA</t>
  </si>
  <si>
    <t>ALMACENISTA N.  I.</t>
  </si>
  <si>
    <t>AUX. ADMINISTRATIVO ESP.</t>
  </si>
  <si>
    <t>AUX. ADMVO. ESPEC. N.  I.</t>
  </si>
  <si>
    <t>TAQUIMECANOGRAFA</t>
  </si>
  <si>
    <t>TAQUIMECANOGRAFA N. M.</t>
  </si>
  <si>
    <t>AUXILIAR TECNICO ADMVO.</t>
  </si>
  <si>
    <t>AUXILIAR TECNICO ADMVO.N.M.</t>
  </si>
  <si>
    <t>TECNICO BIBLIOTECARIO N.M.</t>
  </si>
  <si>
    <t>ALMACENISTA  N. M.</t>
  </si>
  <si>
    <t>AUX. ADMNVO. ESPEC. N. M.</t>
  </si>
  <si>
    <t>GRABADOR DE AUDIO N. M.</t>
  </si>
  <si>
    <t>AUX. DE CONTABILIDAD N. M.</t>
  </si>
  <si>
    <t>AUX. ADMINISTRATIVO ESP. A</t>
  </si>
  <si>
    <t>AUX. ADMVO. ESPEC. A N. I.</t>
  </si>
  <si>
    <t>DISENADOR GRAFICO</t>
  </si>
  <si>
    <t>OFICIAL EN ELECTRONICA N. M.</t>
  </si>
  <si>
    <t>OFICIAL DE CONSERJE N.M.</t>
  </si>
  <si>
    <t>Manual</t>
  </si>
  <si>
    <t>OFICIAL DE VELADOR N.M.</t>
  </si>
  <si>
    <t>AUX. DE SERV. VARIOS</t>
  </si>
  <si>
    <t>AUX. DE SERV. VARIOS N. M.</t>
  </si>
  <si>
    <t>OPER. SIST. TIPOGRAF. A N. I.</t>
  </si>
  <si>
    <t>OPERADOR DE MAQ. AGRICOLA</t>
  </si>
  <si>
    <t>CHOFER N. M.</t>
  </si>
  <si>
    <t>AUX. MANTENIMIENTO ELECT.</t>
  </si>
  <si>
    <t>AUX.MANT. ELECTR. N. M.</t>
  </si>
  <si>
    <t>AUXILIAR DE MANT. ELECT  A</t>
  </si>
  <si>
    <t>AUX. DE MANT. ELECT.  A  N. M.</t>
  </si>
  <si>
    <t>AUXILIAR DE MANT. ELECT. B</t>
  </si>
  <si>
    <t>AUX. DE MANT. ELECT.  B N. M.</t>
  </si>
  <si>
    <t>AUX. MANT. ELECT.  C  N. M.</t>
  </si>
  <si>
    <t>OF. SERV. VARIOS</t>
  </si>
  <si>
    <t>OF. SERV. VARIOS N. M.</t>
  </si>
  <si>
    <t>OFICIAL DE SERV. VARIOS  A</t>
  </si>
  <si>
    <t>OFICIAL SERV. VARIOS  A  N. M.</t>
  </si>
  <si>
    <t>OFICIAL DE SERV. VARIOS  B</t>
  </si>
  <si>
    <t>OFICIAL SERV. VARIOS B N. M</t>
  </si>
  <si>
    <t>OFICIAL DE SERV. VARIOS  C</t>
  </si>
  <si>
    <t>OFICIAL SERV.VARIOS  C N.  I.</t>
  </si>
  <si>
    <t>OFICIAL SERV. VARIOS C N. M.</t>
  </si>
  <si>
    <t>CHOFER  A</t>
  </si>
  <si>
    <t>CHOFER DE AUTOBUS</t>
  </si>
  <si>
    <t>CHOFER DE AUTOBUS A N. M.</t>
  </si>
  <si>
    <t>PROYECTISTA A N. I.</t>
  </si>
  <si>
    <t>OFICIAL MANT. ELECTROMEC.</t>
  </si>
  <si>
    <t>OFICIAL MANT. ELECTR. N.M.</t>
  </si>
  <si>
    <t>DISENADOR GRAFICO A N.I</t>
  </si>
  <si>
    <t>OFICIAL DE SERVICIOS VARIOS D</t>
  </si>
  <si>
    <t>OFIC. SERV. VARIOS D N. I.</t>
  </si>
  <si>
    <t>OFICIAL MANT. ELECTROMEC. A</t>
  </si>
  <si>
    <t>OFIC. MANT. ELECT. A N. I.</t>
  </si>
  <si>
    <t>AUX. DE LABORATORIO A N.M.</t>
  </si>
  <si>
    <t>OPER. SIST. TIPOGRAF. A N.M.</t>
  </si>
  <si>
    <t>ASISTENTE DENTAL B N.M.</t>
  </si>
  <si>
    <t>TECNICO BIBLIOTEC. A N.M.</t>
  </si>
  <si>
    <t>OPERADOR DE COMPUTO A N.M.</t>
  </si>
  <si>
    <t>ALMACENISTA A N.M.</t>
  </si>
  <si>
    <t>AUX. ADMVO. ESPEC. A N.M.</t>
  </si>
  <si>
    <t>AUX. DE CONTABILIDAD A N.M.</t>
  </si>
  <si>
    <t>COTIZADOR DE PRECIOS A N.M.</t>
  </si>
  <si>
    <t>PROYECTISTA A N.M.</t>
  </si>
  <si>
    <t>DISENADOR GRAFICO A N.M.</t>
  </si>
  <si>
    <t>OFIC. SERV. VARIOS D N.M.</t>
  </si>
  <si>
    <t>CHOFER DE AUTOBUS B N.M.</t>
  </si>
  <si>
    <t>OFIC. MANT. ELECT. A N.M.</t>
  </si>
  <si>
    <t>AYUDANTE DE CONTABILIDAD</t>
  </si>
  <si>
    <t>OPERADOR DE AUDIO N. M.</t>
  </si>
  <si>
    <t>GRABADOR AUDIO</t>
  </si>
  <si>
    <t>OFICIAL ADMINISTRATIVO</t>
  </si>
  <si>
    <t>TECNICO DE AUDITORIA</t>
  </si>
  <si>
    <t>TECNICO DE CONTABILIDAD</t>
  </si>
  <si>
    <t>ANALISTA PROGRAMADOR</t>
  </si>
  <si>
    <t>AUDITOR</t>
  </si>
  <si>
    <t>ING. DE SOPORTE TECNICO N.M</t>
  </si>
  <si>
    <t>ANALISTA DE MANT. DE SIST.</t>
  </si>
  <si>
    <t>ASISTENTE DENTAL  A</t>
  </si>
  <si>
    <t>PROYECTISTA</t>
  </si>
  <si>
    <t>OFICIAL DE JARDINERO N.M.</t>
  </si>
  <si>
    <t>AUX. ACTIVID. AGROPEC. N.M.</t>
  </si>
  <si>
    <t xml:space="preserve">Mayo </t>
  </si>
  <si>
    <t>Investigación</t>
  </si>
  <si>
    <t>AUDITOR N. M.</t>
  </si>
  <si>
    <t>AUXILIAR DE EVENTOS</t>
  </si>
  <si>
    <t>CHOFER DE AUTOBUS N. M.</t>
  </si>
  <si>
    <t xml:space="preserve">Apoyo Institucional   </t>
  </si>
  <si>
    <t>DISENADOR GRAFICO ESPEC.N.M</t>
  </si>
  <si>
    <t>SECRETARIA DE FUNCIONARIO</t>
  </si>
  <si>
    <t>Funcionario</t>
  </si>
  <si>
    <t>COORDINADOR DE LA UNIDAD DE TRANSFERENCIA DE RESULTADOS DE INVESTIGACION DEL INSTITUTO DE INGENIERIA DE LA U.A.B.C.</t>
  </si>
  <si>
    <t>COORDINADOR EDITORIAL Y DIFUSIÓN</t>
  </si>
  <si>
    <t>JEFE DE OFICINA</t>
  </si>
  <si>
    <t>DIRECTOR EJECUTIVO</t>
  </si>
  <si>
    <t>COORDINADOR TRIBUNAL UNIVERSITARIO</t>
  </si>
  <si>
    <t>AUDITOR INTERNO</t>
  </si>
  <si>
    <t>JEFE DE DEPARTAMENTO</t>
  </si>
  <si>
    <t xml:space="preserve">COORDINADOR DE SORTEOS        </t>
  </si>
  <si>
    <t>ADMINISTRADOR</t>
  </si>
  <si>
    <t>COORDINADOR DEL AREA DE FORMACION BASICA</t>
  </si>
  <si>
    <t>COORDINADOR DEL AREA DE FORMACION PROFESIONAL Y VINCULACION UNIVERSITARIA</t>
  </si>
  <si>
    <t>COORDINADOR DEL AREA DE POSGRADO E INVESTIGACION</t>
  </si>
  <si>
    <t>SUBDIRECTOR DE ESCUELA O FACULTAD</t>
  </si>
  <si>
    <t>DIRECTOR DE INSTITUTO</t>
  </si>
  <si>
    <t>DIRECTOR DE ESCUELA O FACULTAD</t>
  </si>
  <si>
    <t>COORDINADOR</t>
  </si>
  <si>
    <t>JEFE UNIDAD PRESUPUESTO Y FINANZAS</t>
  </si>
  <si>
    <t>ABOGADO GENERAL</t>
  </si>
  <si>
    <t>VICERRECTOR</t>
  </si>
  <si>
    <t xml:space="preserve">TESORERO </t>
  </si>
  <si>
    <t>SECRETARIO GENERAL</t>
  </si>
  <si>
    <t>COORDINACION PROYECTOS CESU</t>
  </si>
  <si>
    <t xml:space="preserve">INGENIERO TOPOGRAFO Y GEODESTA                                                                                          </t>
  </si>
  <si>
    <t xml:space="preserve">MAESTRIA  EN ARQUITECTURA, URBANISMO Y DISENO </t>
  </si>
  <si>
    <t>DOCTORADO EN ARQUITECTURA, URBANISMO Y DISENO</t>
  </si>
  <si>
    <t>MAESTRIA EN PSICOLOGIA</t>
  </si>
  <si>
    <t>MAESTRIA EN PROYECTOS SOCIALES</t>
  </si>
  <si>
    <t>DOCTORADO EN SOCIEDAD, ESPACIO Y PODER</t>
  </si>
  <si>
    <t>MAESTRIA EN DRAMATURGIA ESCENICA Y LITERARIA</t>
  </si>
  <si>
    <t>MAESTRIA EN ENFERMERIA EN SALUD COMUNITARIA</t>
  </si>
  <si>
    <t>DOCTORADO EN ESTUDIOS SOCIALES</t>
  </si>
  <si>
    <t>MAESTRIA EN NEGOCIOS SOCIALES</t>
  </si>
  <si>
    <t>DOCTORADO EN NEGOCIOS SOCIALES</t>
  </si>
  <si>
    <t>DOCTORADO EN VALUACION</t>
  </si>
  <si>
    <t>MAESTRIA EN NUTRICION</t>
  </si>
  <si>
    <t>DOCTOR EN NUTRICION Y CIENCIAS DE LA CONDUCTA</t>
  </si>
  <si>
    <t>DOCTOR(A) EN TURISMO</t>
  </si>
  <si>
    <t>MAESTRIA  EN ARQUITECTURA, URBANISMO Y DISENO</t>
  </si>
  <si>
    <t>MAESTRIA EN PSICOLOGIA APLICADA</t>
  </si>
  <si>
    <t>MAESTRIA EN ARQUITECTURA, URBANISMO Y DISENO</t>
  </si>
  <si>
    <t xml:space="preserve"> DOCTORADO EN ARQUITECTURA, URBANISMO Y DISENO</t>
  </si>
  <si>
    <t>2019-2</t>
  </si>
  <si>
    <t>DISENADOR GRAFICO N.  I.</t>
  </si>
  <si>
    <t>CHOFER  A  N.M.</t>
  </si>
  <si>
    <t>Programa Operativo Anual</t>
  </si>
  <si>
    <t xml:space="preserve">Avance Trimestral </t>
  </si>
  <si>
    <t>Del 1 de enero al 30 de septiembre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</si>
</sst>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0.0%"/>
  </numFmts>
  <fonts count="67" x14ac:knownFonts="1">
    <font>
      <sz val="10"/>
      <name val="Arial"/>
    </font>
    <font>
      <sz val="11"/>
      <color theme="1"/>
      <name val="Calibri"/>
      <family val="2"/>
      <scheme val="minor"/>
    </font>
    <font>
      <sz val="11"/>
      <color theme="1"/>
      <name val="Calibri"/>
      <family val="2"/>
      <scheme val="minor"/>
    </font>
    <font>
      <b/>
      <sz val="11"/>
      <name val="Arial"/>
      <family val="2"/>
    </font>
    <font>
      <b/>
      <sz val="14"/>
      <name val="Arial"/>
      <family val="2"/>
    </font>
    <font>
      <b/>
      <sz val="10"/>
      <color indexed="9"/>
      <name val="Arial"/>
      <family val="2"/>
    </font>
    <font>
      <b/>
      <sz val="10"/>
      <name val="Arial"/>
      <family val="2"/>
    </font>
    <font>
      <sz val="10"/>
      <name val="Arial"/>
      <family val="2"/>
    </font>
    <font>
      <b/>
      <sz val="8.5"/>
      <color indexed="9"/>
      <name val="Arial"/>
      <family val="2"/>
    </font>
    <font>
      <sz val="8"/>
      <name val="Arial"/>
      <family val="2"/>
    </font>
    <font>
      <b/>
      <sz val="8"/>
      <name val="Arial"/>
      <family val="2"/>
    </font>
    <font>
      <b/>
      <sz val="8.5"/>
      <name val="Arial"/>
      <family val="2"/>
    </font>
    <font>
      <b/>
      <sz val="9"/>
      <name val="Arial"/>
      <family val="2"/>
    </font>
    <font>
      <b/>
      <sz val="5"/>
      <name val="Arial"/>
      <family val="2"/>
    </font>
    <font>
      <b/>
      <sz val="20"/>
      <color indexed="9"/>
      <name val="Arial"/>
      <family val="2"/>
    </font>
    <font>
      <b/>
      <sz val="20"/>
      <name val="Arial"/>
      <family val="2"/>
    </font>
    <font>
      <b/>
      <sz val="11"/>
      <color theme="3"/>
      <name val="Calibri"/>
      <family val="2"/>
      <scheme val="minor"/>
    </font>
    <font>
      <sz val="8"/>
      <color theme="1"/>
      <name val="Calibri"/>
      <family val="2"/>
      <scheme val="minor"/>
    </font>
    <font>
      <sz val="8"/>
      <name val="Calibri"/>
      <family val="2"/>
      <scheme val="minor"/>
    </font>
    <font>
      <b/>
      <sz val="8"/>
      <color theme="3"/>
      <name val="Calibri"/>
      <family val="2"/>
    </font>
    <font>
      <sz val="6"/>
      <color theme="1"/>
      <name val="Calibri"/>
      <family val="2"/>
      <scheme val="minor"/>
    </font>
    <font>
      <b/>
      <sz val="10"/>
      <color theme="0"/>
      <name val="Arial"/>
      <family val="2"/>
    </font>
    <font>
      <sz val="10"/>
      <color theme="0"/>
      <name val="Arial"/>
      <family val="2"/>
    </font>
    <font>
      <b/>
      <sz val="10"/>
      <color theme="1"/>
      <name val="Arial"/>
      <family val="2"/>
    </font>
    <font>
      <sz val="11"/>
      <color theme="1"/>
      <name val="Calibri"/>
      <family val="2"/>
    </font>
    <font>
      <b/>
      <sz val="8"/>
      <color theme="3"/>
      <name val="Calibri"/>
      <family val="2"/>
      <scheme val="minor"/>
    </font>
    <font>
      <b/>
      <sz val="8"/>
      <color theme="1"/>
      <name val="Calibri"/>
      <family val="2"/>
      <scheme val="minor"/>
    </font>
    <font>
      <sz val="10"/>
      <color theme="1"/>
      <name val="Calibri"/>
      <family val="2"/>
      <scheme val="minor"/>
    </font>
    <font>
      <sz val="10"/>
      <color theme="3" tint="0.39997558519241921"/>
      <name val="Calibri"/>
      <family val="2"/>
      <scheme val="minor"/>
    </font>
    <font>
      <b/>
      <sz val="20"/>
      <color rgb="FFFF0000"/>
      <name val="Arial"/>
      <family val="2"/>
    </font>
    <font>
      <b/>
      <sz val="11"/>
      <color theme="1" tint="0.34998626667073579"/>
      <name val="Arial"/>
      <family val="2"/>
    </font>
    <font>
      <b/>
      <sz val="10"/>
      <color rgb="FFFF0000"/>
      <name val="Arial"/>
      <family val="2"/>
    </font>
    <font>
      <b/>
      <sz val="12"/>
      <color theme="1"/>
      <name val="Arial"/>
      <family val="2"/>
    </font>
    <font>
      <b/>
      <sz val="8.5"/>
      <color theme="1"/>
      <name val="Arial"/>
      <family val="2"/>
    </font>
    <font>
      <b/>
      <sz val="10"/>
      <color theme="1"/>
      <name val="Calibri"/>
      <family val="2"/>
      <scheme val="minor"/>
    </font>
    <font>
      <b/>
      <sz val="10"/>
      <color theme="3"/>
      <name val="Calibri"/>
      <family val="2"/>
      <scheme val="minor"/>
    </font>
    <font>
      <b/>
      <sz val="10"/>
      <color theme="3" tint="0.39997558519241921"/>
      <name val="Calibri"/>
      <family val="2"/>
      <scheme val="minor"/>
    </font>
    <font>
      <b/>
      <sz val="10"/>
      <name val="Calibri"/>
      <family val="2"/>
      <scheme val="minor"/>
    </font>
    <font>
      <b/>
      <sz val="10"/>
      <color rgb="FFFF0000"/>
      <name val="Calibri"/>
      <family val="2"/>
      <scheme val="minor"/>
    </font>
    <font>
      <b/>
      <sz val="8"/>
      <color rgb="FFFF0000"/>
      <name val="Calibri"/>
      <family val="2"/>
      <scheme val="minor"/>
    </font>
    <font>
      <sz val="10"/>
      <name val="Arial"/>
      <family val="2"/>
    </font>
    <font>
      <sz val="10"/>
      <name val="Calibri"/>
      <family val="2"/>
      <scheme val="minor"/>
    </font>
    <font>
      <b/>
      <sz val="12"/>
      <color theme="1"/>
      <name val="Calibri"/>
      <family val="2"/>
      <scheme val="minor"/>
    </font>
    <font>
      <b/>
      <sz val="9"/>
      <name val="Calibri"/>
      <family val="2"/>
      <scheme val="minor"/>
    </font>
    <font>
      <b/>
      <sz val="8"/>
      <name val="Calibri"/>
      <family val="2"/>
      <scheme val="minor"/>
    </font>
    <font>
      <b/>
      <sz val="10"/>
      <color theme="0"/>
      <name val="Calibri"/>
      <family val="2"/>
      <scheme val="minor"/>
    </font>
    <font>
      <b/>
      <sz val="8"/>
      <color theme="8" tint="-0.249977111117893"/>
      <name val="Calibri"/>
      <family val="2"/>
      <scheme val="minor"/>
    </font>
    <font>
      <b/>
      <sz val="8"/>
      <color theme="3" tint="0.39997558519241921"/>
      <name val="Calibri"/>
      <family val="2"/>
      <scheme val="minor"/>
    </font>
    <font>
      <sz val="8"/>
      <color theme="3" tint="0.39997558519241921"/>
      <name val="Calibri"/>
      <family val="2"/>
      <scheme val="minor"/>
    </font>
    <font>
      <b/>
      <sz val="10"/>
      <color theme="3" tint="-0.249977111117893"/>
      <name val="Calibri"/>
      <family val="2"/>
      <scheme val="minor"/>
    </font>
    <font>
      <sz val="7.8"/>
      <color theme="1"/>
      <name val="Calibri"/>
      <family val="2"/>
      <scheme val="minor"/>
    </font>
    <font>
      <sz val="7.9"/>
      <color theme="1"/>
      <name val="Calibri"/>
      <family val="2"/>
      <scheme val="minor"/>
    </font>
    <font>
      <sz val="8"/>
      <color theme="1"/>
      <name val="Arial"/>
      <family val="2"/>
    </font>
    <font>
      <b/>
      <sz val="8"/>
      <color theme="1"/>
      <name val="Arial"/>
      <family val="2"/>
    </font>
    <font>
      <b/>
      <sz val="8"/>
      <color theme="3"/>
      <name val="Arial"/>
      <family val="2"/>
    </font>
    <font>
      <sz val="9"/>
      <name val="Arial"/>
      <family val="2"/>
    </font>
    <font>
      <sz val="9"/>
      <color theme="1"/>
      <name val="Arial"/>
      <family val="2"/>
    </font>
    <font>
      <sz val="9"/>
      <color rgb="FFFF0000"/>
      <name val="Arial"/>
      <family val="2"/>
    </font>
    <font>
      <b/>
      <sz val="9"/>
      <color theme="1"/>
      <name val="Arial"/>
      <family val="2"/>
    </font>
    <font>
      <b/>
      <sz val="10"/>
      <color theme="3" tint="-0.499984740745262"/>
      <name val="Calibri"/>
      <family val="2"/>
      <scheme val="minor"/>
    </font>
    <font>
      <b/>
      <sz val="16"/>
      <color theme="0"/>
      <name val="Arial"/>
      <family val="2"/>
    </font>
    <font>
      <b/>
      <sz val="11"/>
      <color theme="0"/>
      <name val="Arial"/>
      <family val="2"/>
    </font>
    <font>
      <sz val="11"/>
      <color theme="0"/>
      <name val="Arial"/>
      <family val="2"/>
    </font>
    <font>
      <sz val="7"/>
      <name val="Arial"/>
      <family val="2"/>
    </font>
    <font>
      <sz val="11"/>
      <name val="Arial"/>
      <family val="2"/>
    </font>
    <font>
      <b/>
      <sz val="8.5"/>
      <color theme="0"/>
      <name val="Arial"/>
      <family val="2"/>
    </font>
    <font>
      <b/>
      <sz val="8"/>
      <color theme="0"/>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7F220F"/>
        <bgColor indexed="64"/>
      </patternFill>
    </fill>
    <fill>
      <patternFill patternType="solid">
        <fgColor theme="5" tint="-0.249977111117893"/>
        <bgColor indexed="64"/>
      </patternFill>
    </fill>
    <fill>
      <patternFill patternType="solid">
        <fgColor rgb="FFFFF1C5"/>
        <bgColor indexed="64"/>
      </patternFill>
    </fill>
    <fill>
      <patternFill patternType="solid">
        <fgColor indexed="9"/>
        <bgColor indexed="64"/>
      </patternFill>
    </fill>
    <fill>
      <patternFill patternType="solid">
        <fgColor theme="2" tint="-0.249977111117893"/>
        <bgColor indexed="64"/>
      </patternFill>
    </fill>
    <fill>
      <patternFill patternType="solid">
        <fgColor rgb="FF00B050"/>
        <bgColor indexed="64"/>
      </patternFill>
    </fill>
  </fills>
  <borders count="7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diagonal/>
    </border>
    <border>
      <left/>
      <right/>
      <top style="dotted">
        <color indexed="64"/>
      </top>
      <bottom/>
      <diagonal/>
    </border>
    <border>
      <left/>
      <right style="thin">
        <color indexed="64"/>
      </right>
      <top/>
      <bottom style="dotted">
        <color indexed="64"/>
      </bottom>
      <diagonal/>
    </border>
    <border>
      <left style="thin">
        <color indexed="64"/>
      </left>
      <right/>
      <top style="dotted">
        <color indexed="64"/>
      </top>
      <bottom/>
      <diagonal/>
    </border>
    <border>
      <left/>
      <right style="medium">
        <color indexed="64"/>
      </right>
      <top/>
      <bottom style="dotted">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14">
    <xf numFmtId="0" fontId="0" fillId="0" borderId="0"/>
    <xf numFmtId="0" fontId="7" fillId="0" borderId="0"/>
    <xf numFmtId="9" fontId="40" fillId="0" borderId="0" applyFont="0" applyFill="0" applyBorder="0" applyAlignment="0" applyProtection="0"/>
    <xf numFmtId="0" fontId="7" fillId="0" borderId="0">
      <alignment wrapText="1"/>
    </xf>
    <xf numFmtId="0" fontId="2" fillId="0" borderId="0"/>
    <xf numFmtId="43" fontId="2"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43" fontId="1" fillId="0" borderId="0" applyFont="0" applyFill="0" applyBorder="0" applyAlignment="0" applyProtection="0"/>
    <xf numFmtId="9" fontId="7" fillId="0" borderId="0" applyFont="0" applyFill="0" applyBorder="0" applyAlignment="0" applyProtection="0"/>
    <xf numFmtId="0" fontId="1" fillId="0" borderId="0"/>
    <xf numFmtId="43" fontId="1" fillId="0" borderId="0" applyFont="0" applyFill="0" applyBorder="0" applyAlignment="0" applyProtection="0"/>
  </cellStyleXfs>
  <cellXfs count="768">
    <xf numFmtId="0" fontId="0" fillId="0" borderId="0" xfId="0"/>
    <xf numFmtId="0" fontId="0" fillId="0" borderId="0" xfId="0" applyBorder="1"/>
    <xf numFmtId="0" fontId="17" fillId="0" borderId="0" xfId="0" applyFont="1"/>
    <xf numFmtId="0" fontId="16" fillId="0" borderId="0" xfId="0" applyFont="1"/>
    <xf numFmtId="4" fontId="16" fillId="0" borderId="0" xfId="0" applyNumberFormat="1" applyFont="1"/>
    <xf numFmtId="4" fontId="9" fillId="0" borderId="0" xfId="0" applyNumberFormat="1" applyFont="1"/>
    <xf numFmtId="0" fontId="7" fillId="0" borderId="0" xfId="0" applyFont="1"/>
    <xf numFmtId="0" fontId="9" fillId="0" borderId="0" xfId="0" applyFont="1" applyBorder="1"/>
    <xf numFmtId="4" fontId="19" fillId="0" borderId="0" xfId="0" applyNumberFormat="1" applyFont="1"/>
    <xf numFmtId="0" fontId="0" fillId="0" borderId="3" xfId="0" applyBorder="1"/>
    <xf numFmtId="0" fontId="0" fillId="0" borderId="9" xfId="0" applyBorder="1"/>
    <xf numFmtId="0" fontId="0" fillId="0" borderId="10" xfId="0" applyBorder="1"/>
    <xf numFmtId="0" fontId="0" fillId="0" borderId="4" xfId="0" applyBorder="1"/>
    <xf numFmtId="4" fontId="17" fillId="0" borderId="0" xfId="1" applyNumberFormat="1" applyFont="1" applyBorder="1" applyAlignment="1">
      <alignment horizontal="center"/>
    </xf>
    <xf numFmtId="0" fontId="0" fillId="0" borderId="5" xfId="0" applyBorder="1"/>
    <xf numFmtId="0" fontId="4" fillId="0" borderId="0" xfId="0" applyFont="1" applyFill="1" applyAlignment="1">
      <alignment vertical="center"/>
    </xf>
    <xf numFmtId="0" fontId="21" fillId="4" borderId="0" xfId="0" applyFont="1" applyFill="1" applyBorder="1" applyAlignment="1">
      <alignment horizontal="center" vertical="center" wrapText="1"/>
    </xf>
    <xf numFmtId="0" fontId="22" fillId="4" borderId="0" xfId="0" applyFont="1" applyFill="1"/>
    <xf numFmtId="0" fontId="5" fillId="4" borderId="0" xfId="0" applyFont="1" applyFill="1" applyBorder="1" applyAlignment="1">
      <alignment horizontal="center" vertical="center" wrapText="1"/>
    </xf>
    <xf numFmtId="0" fontId="0" fillId="4" borderId="0" xfId="0" applyFill="1"/>
    <xf numFmtId="0" fontId="14" fillId="4" borderId="0" xfId="0" applyFont="1" applyFill="1" applyBorder="1" applyAlignment="1">
      <alignment vertical="center" wrapText="1"/>
    </xf>
    <xf numFmtId="4" fontId="17" fillId="0" borderId="0" xfId="1" applyNumberFormat="1" applyFont="1" applyBorder="1" applyAlignment="1">
      <alignment horizontal="right" vertical="center"/>
    </xf>
    <xf numFmtId="0" fontId="7" fillId="0" borderId="0" xfId="0" applyFont="1" applyBorder="1"/>
    <xf numFmtId="0" fontId="7" fillId="0" borderId="0" xfId="0" applyFont="1" applyBorder="1" applyAlignment="1">
      <alignment horizontal="center" vertical="center"/>
    </xf>
    <xf numFmtId="0" fontId="10" fillId="0" borderId="9" xfId="0" applyFont="1" applyBorder="1" applyAlignment="1">
      <alignment horizontal="center" wrapText="1"/>
    </xf>
    <xf numFmtId="0" fontId="21" fillId="5" borderId="7" xfId="0" applyFont="1" applyFill="1" applyBorder="1" applyAlignment="1">
      <alignment horizontal="center" vertical="center"/>
    </xf>
    <xf numFmtId="0" fontId="23" fillId="3" borderId="11" xfId="0" applyFont="1" applyFill="1" applyBorder="1" applyAlignment="1">
      <alignment horizontal="center" vertical="center" wrapText="1"/>
    </xf>
    <xf numFmtId="0" fontId="0" fillId="8" borderId="0" xfId="0" applyFill="1"/>
    <xf numFmtId="0" fontId="17" fillId="0" borderId="33" xfId="1" applyFont="1" applyBorder="1" applyAlignment="1">
      <alignment horizontal="right"/>
    </xf>
    <xf numFmtId="0" fontId="17" fillId="0" borderId="34" xfId="1" applyFont="1" applyBorder="1" applyAlignment="1">
      <alignment horizontal="right"/>
    </xf>
    <xf numFmtId="0" fontId="17" fillId="0" borderId="33" xfId="1" applyFont="1" applyBorder="1" applyAlignment="1">
      <alignment horizontal="left"/>
    </xf>
    <xf numFmtId="0" fontId="17" fillId="0" borderId="34" xfId="1" applyFont="1" applyBorder="1" applyAlignment="1">
      <alignment horizontal="left"/>
    </xf>
    <xf numFmtId="3" fontId="20" fillId="0" borderId="11" xfId="1" applyNumberFormat="1" applyFont="1" applyBorder="1" applyAlignment="1">
      <alignment horizontal="center" vertical="center"/>
    </xf>
    <xf numFmtId="0" fontId="27" fillId="0" borderId="0" xfId="0" applyFont="1"/>
    <xf numFmtId="4" fontId="28" fillId="0" borderId="0" xfId="0" applyNumberFormat="1" applyFont="1"/>
    <xf numFmtId="0" fontId="28" fillId="0" borderId="0" xfId="0" applyFont="1"/>
    <xf numFmtId="4" fontId="28" fillId="0" borderId="0" xfId="0" applyNumberFormat="1" applyFont="1" applyAlignment="1">
      <alignment horizontal="right" vertical="center"/>
    </xf>
    <xf numFmtId="0" fontId="7" fillId="0" borderId="0" xfId="0" applyFont="1" applyAlignment="1">
      <alignment vertical="justify"/>
    </xf>
    <xf numFmtId="3" fontId="9" fillId="2" borderId="0" xfId="0" applyNumberFormat="1" applyFont="1" applyFill="1" applyBorder="1" applyAlignment="1">
      <alignment horizontal="right" vertical="top"/>
    </xf>
    <xf numFmtId="3" fontId="9" fillId="2" borderId="0" xfId="0" applyNumberFormat="1" applyFont="1" applyFill="1" applyBorder="1"/>
    <xf numFmtId="0" fontId="9" fillId="0" borderId="0" xfId="0" applyFont="1" applyBorder="1" applyAlignment="1"/>
    <xf numFmtId="3" fontId="9" fillId="0" borderId="0" xfId="0" applyNumberFormat="1" applyFont="1" applyBorder="1" applyAlignment="1"/>
    <xf numFmtId="0" fontId="9" fillId="0" borderId="0" xfId="0" applyFont="1" applyBorder="1" applyAlignment="1">
      <alignment vertical="top"/>
    </xf>
    <xf numFmtId="3" fontId="9" fillId="0" borderId="0" xfId="0" applyNumberFormat="1" applyFont="1" applyBorder="1"/>
    <xf numFmtId="0" fontId="9" fillId="0" borderId="3" xfId="0" applyFont="1" applyBorder="1"/>
    <xf numFmtId="4" fontId="9" fillId="0" borderId="3" xfId="0" applyNumberFormat="1" applyFont="1" applyBorder="1"/>
    <xf numFmtId="3" fontId="9" fillId="0" borderId="43" xfId="0" applyNumberFormat="1" applyFont="1" applyBorder="1"/>
    <xf numFmtId="0" fontId="7" fillId="0" borderId="0" xfId="0" applyFont="1" applyBorder="1" applyAlignment="1">
      <alignment vertical="top"/>
    </xf>
    <xf numFmtId="3" fontId="7" fillId="0" borderId="0" xfId="0" applyNumberFormat="1" applyFont="1" applyBorder="1"/>
    <xf numFmtId="3" fontId="0" fillId="0" borderId="0" xfId="0" applyNumberFormat="1"/>
    <xf numFmtId="3" fontId="0" fillId="0" borderId="0" xfId="0" applyNumberFormat="1" applyBorder="1"/>
    <xf numFmtId="3" fontId="0" fillId="0" borderId="4" xfId="0" applyNumberFormat="1" applyBorder="1"/>
    <xf numFmtId="4" fontId="18" fillId="0" borderId="18" xfId="0" applyNumberFormat="1" applyFont="1" applyBorder="1" applyAlignment="1"/>
    <xf numFmtId="4" fontId="0" fillId="0" borderId="45" xfId="0" applyNumberFormat="1" applyBorder="1"/>
    <xf numFmtId="3" fontId="20" fillId="0" borderId="11" xfId="1" applyNumberFormat="1" applyFont="1" applyBorder="1" applyAlignment="1">
      <alignment horizontal="center" vertical="center" wrapText="1"/>
    </xf>
    <xf numFmtId="3" fontId="20" fillId="0" borderId="16" xfId="1" applyNumberFormat="1" applyFont="1" applyFill="1" applyBorder="1" applyAlignment="1">
      <alignment horizontal="center" vertical="center" wrapText="1"/>
    </xf>
    <xf numFmtId="4" fontId="17" fillId="0" borderId="0" xfId="1" applyNumberFormat="1" applyFont="1" applyBorder="1" applyAlignment="1"/>
    <xf numFmtId="0" fontId="9" fillId="0" borderId="0" xfId="0" quotePrefix="1" applyFont="1" applyBorder="1" applyAlignment="1">
      <alignment horizontal="right"/>
    </xf>
    <xf numFmtId="0" fontId="0" fillId="0" borderId="0" xfId="0" applyFill="1" applyBorder="1"/>
    <xf numFmtId="0" fontId="0" fillId="0" borderId="15" xfId="0" applyFill="1" applyBorder="1"/>
    <xf numFmtId="0" fontId="41" fillId="0" borderId="7" xfId="0" applyFont="1" applyFill="1" applyBorder="1" applyAlignment="1">
      <alignment horizontal="left" vertical="center"/>
    </xf>
    <xf numFmtId="0" fontId="41" fillId="0" borderId="7" xfId="0" quotePrefix="1" applyFont="1" applyFill="1" applyBorder="1" applyAlignment="1">
      <alignment horizontal="left" vertical="center"/>
    </xf>
    <xf numFmtId="4" fontId="41" fillId="0" borderId="7" xfId="0" quotePrefix="1" applyNumberFormat="1" applyFont="1" applyFill="1" applyBorder="1" applyAlignment="1">
      <alignment horizontal="left" vertical="center" wrapText="1"/>
    </xf>
    <xf numFmtId="0" fontId="6" fillId="0" borderId="0" xfId="0" applyFont="1" applyAlignment="1">
      <alignment vertical="center" wrapText="1"/>
    </xf>
    <xf numFmtId="4" fontId="26" fillId="0" borderId="0" xfId="1" quotePrefix="1" applyNumberFormat="1" applyFont="1" applyBorder="1" applyAlignment="1">
      <alignment horizontal="right"/>
    </xf>
    <xf numFmtId="0" fontId="0" fillId="0" borderId="0" xfId="0" applyFill="1"/>
    <xf numFmtId="0" fontId="7" fillId="0" borderId="0" xfId="0" applyFont="1" applyFill="1" applyAlignment="1">
      <alignment horizontal="right"/>
    </xf>
    <xf numFmtId="0" fontId="7" fillId="0" borderId="0" xfId="0" quotePrefix="1" applyFont="1" applyFill="1" applyAlignment="1">
      <alignment horizontal="left"/>
    </xf>
    <xf numFmtId="0" fontId="7" fillId="0" borderId="0" xfId="0" applyFont="1" applyFill="1"/>
    <xf numFmtId="0" fontId="33" fillId="4" borderId="22" xfId="0" applyFont="1" applyFill="1" applyBorder="1" applyAlignment="1">
      <alignment vertical="center" wrapText="1"/>
    </xf>
    <xf numFmtId="0" fontId="8" fillId="4" borderId="22" xfId="0" applyFont="1" applyFill="1" applyBorder="1" applyAlignment="1">
      <alignment horizontal="center" vertical="center" wrapText="1"/>
    </xf>
    <xf numFmtId="0" fontId="6" fillId="4" borderId="7" xfId="0" applyFont="1" applyFill="1" applyBorder="1" applyAlignment="1">
      <alignment horizontal="center" vertical="center"/>
    </xf>
    <xf numFmtId="0" fontId="11" fillId="4" borderId="28" xfId="0" applyFont="1" applyFill="1" applyBorder="1" applyAlignment="1">
      <alignment vertical="center"/>
    </xf>
    <xf numFmtId="0" fontId="23" fillId="4" borderId="7" xfId="0" applyFont="1" applyFill="1" applyBorder="1" applyAlignment="1">
      <alignment horizontal="center" vertical="center"/>
    </xf>
    <xf numFmtId="0" fontId="23" fillId="4" borderId="14" xfId="0" applyFont="1" applyFill="1" applyBorder="1" applyAlignment="1">
      <alignment horizontal="center" vertical="center"/>
    </xf>
    <xf numFmtId="0" fontId="8" fillId="4" borderId="16" xfId="0" applyFont="1" applyFill="1" applyBorder="1" applyAlignment="1">
      <alignment horizontal="center" vertical="center"/>
    </xf>
    <xf numFmtId="0" fontId="0" fillId="4" borderId="16" xfId="0" applyFill="1" applyBorder="1"/>
    <xf numFmtId="0" fontId="7" fillId="4" borderId="26" xfId="0" applyFont="1" applyFill="1" applyBorder="1"/>
    <xf numFmtId="0" fontId="7" fillId="4" borderId="12" xfId="0" applyFont="1" applyFill="1" applyBorder="1"/>
    <xf numFmtId="0" fontId="7" fillId="4" borderId="27" xfId="0" applyFont="1" applyFill="1" applyBorder="1"/>
    <xf numFmtId="0" fontId="0" fillId="4" borderId="15" xfId="0" applyFill="1" applyBorder="1"/>
    <xf numFmtId="0" fontId="0" fillId="4" borderId="28" xfId="0" applyFill="1" applyBorder="1"/>
    <xf numFmtId="0" fontId="24" fillId="4" borderId="16" xfId="0" applyFont="1" applyFill="1" applyBorder="1" applyAlignment="1">
      <alignment horizontal="center" vertical="center"/>
    </xf>
    <xf numFmtId="0" fontId="6" fillId="4" borderId="15" xfId="0" applyFont="1" applyFill="1" applyBorder="1" applyAlignment="1">
      <alignment horizontal="center"/>
    </xf>
    <xf numFmtId="4" fontId="34" fillId="4" borderId="15" xfId="0" applyNumberFormat="1" applyFont="1" applyFill="1" applyBorder="1"/>
    <xf numFmtId="4" fontId="34" fillId="4" borderId="0" xfId="0" applyNumberFormat="1" applyFont="1" applyFill="1" applyBorder="1"/>
    <xf numFmtId="4" fontId="34" fillId="4" borderId="28" xfId="0" applyNumberFormat="1" applyFont="1" applyFill="1" applyBorder="1"/>
    <xf numFmtId="0" fontId="17" fillId="4" borderId="28" xfId="0" applyFont="1" applyFill="1" applyBorder="1"/>
    <xf numFmtId="4" fontId="26" fillId="4" borderId="16" xfId="0" applyNumberFormat="1" applyFont="1" applyFill="1" applyBorder="1"/>
    <xf numFmtId="0" fontId="16" fillId="4" borderId="16" xfId="0" applyFont="1" applyFill="1" applyBorder="1" applyAlignment="1">
      <alignment vertical="center"/>
    </xf>
    <xf numFmtId="0" fontId="35" fillId="4" borderId="13" xfId="0" applyFont="1" applyFill="1" applyBorder="1"/>
    <xf numFmtId="4" fontId="35" fillId="4" borderId="13" xfId="0" applyNumberFormat="1" applyFont="1" applyFill="1" applyBorder="1"/>
    <xf numFmtId="4" fontId="35" fillId="4" borderId="44" xfId="0" applyNumberFormat="1" applyFont="1" applyFill="1" applyBorder="1"/>
    <xf numFmtId="4" fontId="35" fillId="4" borderId="46" xfId="0" applyNumberFormat="1" applyFont="1" applyFill="1" applyBorder="1"/>
    <xf numFmtId="0" fontId="25" fillId="4" borderId="28" xfId="0" applyFont="1" applyFill="1" applyBorder="1"/>
    <xf numFmtId="4" fontId="25" fillId="4" borderId="16" xfId="0" applyNumberFormat="1" applyFont="1" applyFill="1" applyBorder="1"/>
    <xf numFmtId="0" fontId="35" fillId="4" borderId="26" xfId="0" applyFont="1" applyFill="1" applyBorder="1"/>
    <xf numFmtId="4" fontId="35" fillId="4" borderId="12" xfId="0" applyNumberFormat="1" applyFont="1" applyFill="1" applyBorder="1"/>
    <xf numFmtId="4" fontId="35" fillId="4" borderId="27" xfId="0" applyNumberFormat="1" applyFont="1" applyFill="1" applyBorder="1"/>
    <xf numFmtId="4" fontId="35" fillId="4" borderId="26" xfId="0" applyNumberFormat="1" applyFont="1" applyFill="1" applyBorder="1"/>
    <xf numFmtId="4" fontId="25" fillId="4" borderId="53" xfId="0" applyNumberFormat="1" applyFont="1" applyFill="1" applyBorder="1"/>
    <xf numFmtId="4" fontId="34" fillId="4" borderId="0" xfId="0" applyNumberFormat="1" applyFont="1" applyFill="1" applyBorder="1" applyAlignment="1">
      <alignment vertical="center"/>
    </xf>
    <xf numFmtId="4" fontId="26" fillId="4" borderId="53" xfId="0" applyNumberFormat="1" applyFont="1" applyFill="1" applyBorder="1"/>
    <xf numFmtId="0" fontId="0" fillId="4" borderId="16" xfId="0" applyFill="1" applyBorder="1" applyAlignment="1">
      <alignment vertical="center"/>
    </xf>
    <xf numFmtId="4" fontId="36" fillId="4" borderId="44" xfId="0" applyNumberFormat="1" applyFont="1" applyFill="1" applyBorder="1"/>
    <xf numFmtId="4" fontId="36" fillId="4" borderId="46" xfId="0" applyNumberFormat="1" applyFont="1" applyFill="1" applyBorder="1"/>
    <xf numFmtId="4" fontId="25" fillId="4" borderId="47" xfId="0" applyNumberFormat="1" applyFont="1" applyFill="1" applyBorder="1"/>
    <xf numFmtId="0" fontId="27" fillId="4" borderId="26" xfId="0" applyFont="1" applyFill="1" applyBorder="1"/>
    <xf numFmtId="0" fontId="27" fillId="4" borderId="12" xfId="0" applyFont="1" applyFill="1" applyBorder="1"/>
    <xf numFmtId="0" fontId="27" fillId="4" borderId="27" xfId="0" applyFont="1" applyFill="1" applyBorder="1"/>
    <xf numFmtId="0" fontId="17" fillId="4" borderId="16" xfId="0" applyFont="1" applyFill="1" applyBorder="1"/>
    <xf numFmtId="0" fontId="17" fillId="4" borderId="53" xfId="0" applyFont="1" applyFill="1" applyBorder="1"/>
    <xf numFmtId="0" fontId="7" fillId="4" borderId="15" xfId="0" applyFont="1" applyFill="1" applyBorder="1"/>
    <xf numFmtId="0" fontId="0" fillId="4" borderId="9" xfId="0" applyFill="1" applyBorder="1"/>
    <xf numFmtId="0" fontId="0" fillId="4" borderId="0" xfId="0" applyFill="1" applyBorder="1"/>
    <xf numFmtId="0" fontId="17" fillId="4" borderId="0" xfId="0" applyFont="1" applyFill="1" applyBorder="1"/>
    <xf numFmtId="0" fontId="17" fillId="4" borderId="12" xfId="0" applyFont="1" applyFill="1" applyBorder="1"/>
    <xf numFmtId="0" fontId="17" fillId="4" borderId="65" xfId="0" applyFont="1" applyFill="1" applyBorder="1"/>
    <xf numFmtId="0" fontId="17" fillId="4" borderId="3" xfId="0" applyFont="1" applyFill="1" applyBorder="1"/>
    <xf numFmtId="4" fontId="34" fillId="4" borderId="6" xfId="0" applyNumberFormat="1" applyFont="1" applyFill="1" applyBorder="1"/>
    <xf numFmtId="0" fontId="27" fillId="4" borderId="0" xfId="0" applyFont="1" applyFill="1" applyBorder="1"/>
    <xf numFmtId="4" fontId="27" fillId="4" borderId="0" xfId="0" applyNumberFormat="1" applyFont="1" applyFill="1" applyBorder="1"/>
    <xf numFmtId="4" fontId="17" fillId="4" borderId="0" xfId="0" applyNumberFormat="1" applyFont="1" applyFill="1" applyBorder="1"/>
    <xf numFmtId="164" fontId="27" fillId="4" borderId="0" xfId="0" applyNumberFormat="1" applyFont="1" applyFill="1" applyBorder="1"/>
    <xf numFmtId="4" fontId="27" fillId="4" borderId="0" xfId="0" applyNumberFormat="1" applyFont="1" applyFill="1" applyBorder="1" applyAlignment="1">
      <alignment horizontal="center" vertical="center"/>
    </xf>
    <xf numFmtId="4" fontId="17" fillId="4" borderId="0" xfId="0" applyNumberFormat="1" applyFont="1" applyFill="1" applyBorder="1" applyAlignment="1">
      <alignment horizontal="center" vertical="center"/>
    </xf>
    <xf numFmtId="4" fontId="17" fillId="4" borderId="3" xfId="0" applyNumberFormat="1" applyFont="1" applyFill="1" applyBorder="1"/>
    <xf numFmtId="4" fontId="38" fillId="4" borderId="0" xfId="0" applyNumberFormat="1" applyFont="1" applyFill="1" applyBorder="1"/>
    <xf numFmtId="4" fontId="39" fillId="4" borderId="0" xfId="0" applyNumberFormat="1" applyFont="1" applyFill="1" applyBorder="1"/>
    <xf numFmtId="0" fontId="0" fillId="4" borderId="10" xfId="0" applyFill="1" applyBorder="1"/>
    <xf numFmtId="0" fontId="0" fillId="4" borderId="4" xfId="0" applyFill="1" applyBorder="1"/>
    <xf numFmtId="0" fontId="17" fillId="4" borderId="4" xfId="0" applyFont="1" applyFill="1" applyBorder="1"/>
    <xf numFmtId="0" fontId="17" fillId="4" borderId="5" xfId="0" applyFont="1" applyFill="1" applyBorder="1"/>
    <xf numFmtId="0" fontId="12" fillId="4" borderId="24" xfId="0" applyFont="1" applyFill="1" applyBorder="1" applyAlignment="1">
      <alignment vertical="center" wrapText="1"/>
    </xf>
    <xf numFmtId="0" fontId="12" fillId="4" borderId="24"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0" fontId="7" fillId="4" borderId="28" xfId="0" applyFont="1" applyFill="1" applyBorder="1"/>
    <xf numFmtId="0" fontId="9" fillId="4" borderId="9" xfId="0" applyFont="1" applyFill="1" applyBorder="1"/>
    <xf numFmtId="0" fontId="4" fillId="4" borderId="16" xfId="0" applyFont="1" applyFill="1" applyBorder="1" applyAlignment="1"/>
    <xf numFmtId="0" fontId="6" fillId="4" borderId="16" xfId="0" applyFont="1" applyFill="1" applyBorder="1" applyAlignment="1"/>
    <xf numFmtId="0" fontId="6" fillId="4" borderId="7" xfId="0" quotePrefix="1" applyFont="1" applyFill="1" applyBorder="1" applyAlignment="1">
      <alignment horizontal="center" vertical="center"/>
    </xf>
    <xf numFmtId="0" fontId="6" fillId="4" borderId="25" xfId="0" quotePrefix="1" applyFont="1" applyFill="1" applyBorder="1" applyAlignment="1">
      <alignment horizontal="center" vertical="center"/>
    </xf>
    <xf numFmtId="0" fontId="23" fillId="3" borderId="11" xfId="0" quotePrefix="1" applyFont="1" applyFill="1" applyBorder="1" applyAlignment="1">
      <alignment horizontal="center" vertical="center" wrapText="1"/>
    </xf>
    <xf numFmtId="4" fontId="17" fillId="0" borderId="22" xfId="1" applyNumberFormat="1" applyFont="1" applyFill="1" applyBorder="1"/>
    <xf numFmtId="4" fontId="17" fillId="0" borderId="16" xfId="1" applyNumberFormat="1" applyFont="1" applyFill="1" applyBorder="1"/>
    <xf numFmtId="4" fontId="17" fillId="0" borderId="23" xfId="1" applyNumberFormat="1" applyFont="1" applyFill="1" applyBorder="1"/>
    <xf numFmtId="0" fontId="41" fillId="0" borderId="0" xfId="0" applyFont="1"/>
    <xf numFmtId="4" fontId="18" fillId="0" borderId="16" xfId="1" applyNumberFormat="1" applyFont="1" applyFill="1" applyBorder="1"/>
    <xf numFmtId="0" fontId="41" fillId="0" borderId="35" xfId="1" applyFont="1" applyBorder="1"/>
    <xf numFmtId="4" fontId="18" fillId="0" borderId="10" xfId="1" applyNumberFormat="1" applyFont="1" applyFill="1" applyBorder="1"/>
    <xf numFmtId="4" fontId="18" fillId="0" borderId="23" xfId="1" applyNumberFormat="1" applyFont="1" applyFill="1" applyBorder="1"/>
    <xf numFmtId="0" fontId="41" fillId="0" borderId="35" xfId="1" applyFont="1" applyBorder="1" applyAlignment="1">
      <alignment horizontal="left"/>
    </xf>
    <xf numFmtId="0" fontId="41" fillId="0" borderId="0" xfId="1" applyFont="1" applyBorder="1"/>
    <xf numFmtId="4" fontId="18" fillId="0" borderId="0" xfId="1" applyNumberFormat="1" applyFont="1" applyBorder="1" applyAlignment="1">
      <alignment horizontal="right"/>
    </xf>
    <xf numFmtId="0" fontId="17" fillId="0" borderId="0" xfId="1" applyFont="1" applyBorder="1" applyAlignment="1">
      <alignment horizontal="center" vertical="center"/>
    </xf>
    <xf numFmtId="0" fontId="18" fillId="0" borderId="0" xfId="1" applyFont="1" applyBorder="1"/>
    <xf numFmtId="4" fontId="26" fillId="0" borderId="6" xfId="1" applyNumberFormat="1" applyFont="1" applyBorder="1" applyAlignment="1">
      <alignment horizontal="right" vertical="center"/>
    </xf>
    <xf numFmtId="4" fontId="41" fillId="0" borderId="0" xfId="0" applyNumberFormat="1" applyFont="1"/>
    <xf numFmtId="0" fontId="44" fillId="0" borderId="7" xfId="0" applyFont="1" applyBorder="1" applyAlignment="1">
      <alignment horizontal="center"/>
    </xf>
    <xf numFmtId="0" fontId="44" fillId="0" borderId="7" xfId="0" applyFont="1" applyBorder="1" applyAlignment="1">
      <alignment horizontal="center" vertical="center"/>
    </xf>
    <xf numFmtId="4" fontId="44" fillId="0" borderId="0" xfId="0" applyNumberFormat="1" applyFont="1" applyAlignment="1">
      <alignment horizontal="right" vertical="center"/>
    </xf>
    <xf numFmtId="0" fontId="18" fillId="0" borderId="0" xfId="0" applyFont="1"/>
    <xf numFmtId="4" fontId="47" fillId="0" borderId="7" xfId="0" applyNumberFormat="1" applyFont="1" applyBorder="1" applyAlignment="1">
      <alignment horizontal="right"/>
    </xf>
    <xf numFmtId="4" fontId="18" fillId="0" borderId="0" xfId="0" applyNumberFormat="1" applyFont="1"/>
    <xf numFmtId="4" fontId="18" fillId="0" borderId="0" xfId="0" applyNumberFormat="1" applyFont="1" applyAlignment="1">
      <alignment horizontal="center"/>
    </xf>
    <xf numFmtId="4" fontId="18" fillId="0" borderId="0" xfId="0" applyNumberFormat="1" applyFont="1" applyAlignment="1">
      <alignment horizontal="right" vertical="center"/>
    </xf>
    <xf numFmtId="0" fontId="44" fillId="0" borderId="0" xfId="0" applyFont="1"/>
    <xf numFmtId="4" fontId="48" fillId="0" borderId="6" xfId="0" applyNumberFormat="1" applyFont="1" applyBorder="1"/>
    <xf numFmtId="0" fontId="18" fillId="0" borderId="7" xfId="0" applyFont="1" applyBorder="1" applyAlignment="1">
      <alignment horizontal="center"/>
    </xf>
    <xf numFmtId="0" fontId="41" fillId="0" borderId="0" xfId="0" applyFont="1" applyAlignment="1">
      <alignment horizontal="center" vertical="center"/>
    </xf>
    <xf numFmtId="0" fontId="41" fillId="0" borderId="7" xfId="0" applyFont="1" applyBorder="1" applyAlignment="1">
      <alignment horizontal="center"/>
    </xf>
    <xf numFmtId="3" fontId="9" fillId="0" borderId="1" xfId="0" applyNumberFormat="1" applyFont="1" applyFill="1" applyBorder="1" applyAlignment="1">
      <alignment horizontal="right" vertical="top"/>
    </xf>
    <xf numFmtId="3" fontId="9" fillId="0" borderId="0" xfId="0" applyNumberFormat="1" applyFont="1" applyFill="1" applyBorder="1"/>
    <xf numFmtId="43" fontId="9" fillId="0" borderId="0" xfId="0" applyNumberFormat="1" applyFont="1" applyBorder="1"/>
    <xf numFmtId="43" fontId="0" fillId="0" borderId="0" xfId="0" applyNumberFormat="1"/>
    <xf numFmtId="0" fontId="49" fillId="0" borderId="0" xfId="0" applyFont="1" applyAlignment="1">
      <alignment horizontal="right"/>
    </xf>
    <xf numFmtId="0" fontId="0" fillId="0" borderId="0" xfId="0" applyBorder="1" applyAlignment="1"/>
    <xf numFmtId="0" fontId="44" fillId="0" borderId="18" xfId="0" applyFont="1" applyBorder="1" applyAlignment="1">
      <alignment horizontal="left"/>
    </xf>
    <xf numFmtId="0" fontId="44" fillId="0" borderId="19" xfId="0" applyFont="1" applyBorder="1" applyAlignment="1">
      <alignment horizontal="left"/>
    </xf>
    <xf numFmtId="3" fontId="0" fillId="0" borderId="3" xfId="0" applyNumberFormat="1" applyBorder="1"/>
    <xf numFmtId="4" fontId="44" fillId="2" borderId="7" xfId="0" applyNumberFormat="1" applyFont="1" applyFill="1" applyBorder="1" applyAlignment="1">
      <alignment vertical="center"/>
    </xf>
    <xf numFmtId="4" fontId="44" fillId="0" borderId="0" xfId="0" applyNumberFormat="1" applyFont="1" applyAlignment="1">
      <alignment vertical="center"/>
    </xf>
    <xf numFmtId="4" fontId="26" fillId="2" borderId="7" xfId="0" applyNumberFormat="1" applyFont="1" applyFill="1" applyBorder="1" applyAlignment="1">
      <alignment vertical="center"/>
    </xf>
    <xf numFmtId="4" fontId="44" fillId="0" borderId="0" xfId="0" applyNumberFormat="1" applyFont="1" applyAlignment="1">
      <alignment horizontal="center" vertical="center"/>
    </xf>
    <xf numFmtId="4" fontId="47" fillId="0" borderId="7" xfId="0" applyNumberFormat="1" applyFont="1" applyBorder="1" applyAlignment="1">
      <alignment horizontal="right" vertical="center"/>
    </xf>
    <xf numFmtId="0" fontId="18" fillId="0" borderId="0" xfId="0" applyFont="1" applyAlignment="1">
      <alignment vertical="center"/>
    </xf>
    <xf numFmtId="0" fontId="50" fillId="0" borderId="34" xfId="1" applyFont="1" applyBorder="1" applyAlignment="1">
      <alignment horizontal="left"/>
    </xf>
    <xf numFmtId="0" fontId="51" fillId="0" borderId="34" xfId="1" applyFont="1" applyBorder="1" applyAlignment="1">
      <alignment horizontal="right"/>
    </xf>
    <xf numFmtId="0" fontId="7" fillId="8" borderId="0" xfId="0" quotePrefix="1" applyFont="1" applyFill="1" applyAlignment="1">
      <alignment horizontal="left"/>
    </xf>
    <xf numFmtId="0" fontId="7" fillId="0" borderId="0" xfId="0" applyFont="1" applyBorder="1" applyAlignment="1">
      <alignment horizontal="right"/>
    </xf>
    <xf numFmtId="0" fontId="7" fillId="0" borderId="0" xfId="0" applyFont="1" applyAlignment="1">
      <alignment horizontal="right"/>
    </xf>
    <xf numFmtId="0" fontId="6" fillId="8" borderId="0" xfId="0" quotePrefix="1" applyFont="1" applyFill="1" applyBorder="1" applyAlignment="1">
      <alignment horizontal="left"/>
    </xf>
    <xf numFmtId="0" fontId="0" fillId="0" borderId="0" xfId="0" quotePrefix="1" applyFill="1" applyAlignment="1">
      <alignment horizontal="right"/>
    </xf>
    <xf numFmtId="0" fontId="7" fillId="4" borderId="0" xfId="0" applyFont="1" applyFill="1" applyBorder="1"/>
    <xf numFmtId="0" fontId="6" fillId="4" borderId="15" xfId="0" applyFont="1" applyFill="1" applyBorder="1" applyAlignment="1">
      <alignment horizontal="center" vertical="center" wrapText="1"/>
    </xf>
    <xf numFmtId="0" fontId="6" fillId="4" borderId="0" xfId="0" applyFont="1" applyFill="1" applyBorder="1" applyAlignment="1">
      <alignment horizontal="center"/>
    </xf>
    <xf numFmtId="0" fontId="7" fillId="4" borderId="28" xfId="0" applyFont="1" applyFill="1" applyBorder="1" applyAlignment="1">
      <alignment vertical="top"/>
    </xf>
    <xf numFmtId="0" fontId="7" fillId="0" borderId="0" xfId="0" applyFont="1" applyAlignment="1">
      <alignment vertical="center"/>
    </xf>
    <xf numFmtId="0" fontId="7" fillId="0" borderId="0" xfId="0" applyFont="1" applyAlignment="1"/>
    <xf numFmtId="0" fontId="7" fillId="4" borderId="66" xfId="0" applyFont="1" applyFill="1" applyBorder="1"/>
    <xf numFmtId="0" fontId="7" fillId="4" borderId="11" xfId="0" applyFont="1" applyFill="1" applyBorder="1"/>
    <xf numFmtId="0" fontId="7" fillId="4" borderId="29" xfId="0" applyFont="1" applyFill="1" applyBorder="1"/>
    <xf numFmtId="0" fontId="7" fillId="4" borderId="9" xfId="0" applyFont="1" applyFill="1" applyBorder="1"/>
    <xf numFmtId="0" fontId="7" fillId="4" borderId="16" xfId="0" applyFont="1" applyFill="1" applyBorder="1"/>
    <xf numFmtId="0" fontId="52" fillId="4" borderId="15" xfId="0" applyFont="1" applyFill="1" applyBorder="1"/>
    <xf numFmtId="0" fontId="52" fillId="4" borderId="0" xfId="0" applyFont="1" applyFill="1" applyBorder="1"/>
    <xf numFmtId="0" fontId="52" fillId="4" borderId="3" xfId="0" applyFont="1" applyFill="1" applyBorder="1"/>
    <xf numFmtId="0" fontId="52" fillId="0" borderId="0" xfId="0" applyFont="1"/>
    <xf numFmtId="4" fontId="9" fillId="4" borderId="36" xfId="0" applyNumberFormat="1" applyFont="1" applyFill="1" applyBorder="1" applyAlignment="1">
      <alignment vertical="top"/>
    </xf>
    <xf numFmtId="4" fontId="9" fillId="4" borderId="37" xfId="0" applyNumberFormat="1" applyFont="1" applyFill="1" applyBorder="1" applyAlignment="1">
      <alignment vertical="top"/>
    </xf>
    <xf numFmtId="4" fontId="9" fillId="4" borderId="28" xfId="0" applyNumberFormat="1" applyFont="1" applyFill="1" applyBorder="1" applyAlignment="1">
      <alignment vertical="top"/>
    </xf>
    <xf numFmtId="0" fontId="9" fillId="4" borderId="0" xfId="0" applyFont="1" applyFill="1" applyBorder="1" applyAlignment="1">
      <alignment vertical="top"/>
    </xf>
    <xf numFmtId="4" fontId="9" fillId="4" borderId="0" xfId="0" applyNumberFormat="1" applyFont="1" applyFill="1" applyBorder="1" applyAlignment="1">
      <alignment vertical="top"/>
    </xf>
    <xf numFmtId="4" fontId="9" fillId="4" borderId="40" xfId="0" applyNumberFormat="1" applyFont="1" applyFill="1" applyBorder="1" applyAlignment="1">
      <alignment vertical="top"/>
    </xf>
    <xf numFmtId="4" fontId="9" fillId="4" borderId="15" xfId="0" applyNumberFormat="1" applyFont="1" applyFill="1" applyBorder="1" applyAlignment="1">
      <alignment vertical="top"/>
    </xf>
    <xf numFmtId="0" fontId="52" fillId="4" borderId="0" xfId="0" applyFont="1" applyFill="1" applyBorder="1" applyAlignment="1">
      <alignment vertical="top"/>
    </xf>
    <xf numFmtId="4" fontId="52" fillId="4" borderId="15" xfId="0" applyNumberFormat="1" applyFont="1" applyFill="1" applyBorder="1" applyAlignment="1">
      <alignment vertical="top"/>
    </xf>
    <xf numFmtId="4" fontId="52" fillId="4" borderId="37" xfId="0" applyNumberFormat="1" applyFont="1" applyFill="1" applyBorder="1" applyAlignment="1">
      <alignment vertical="top"/>
    </xf>
    <xf numFmtId="4" fontId="52" fillId="4" borderId="42" xfId="0" applyNumberFormat="1" applyFont="1" applyFill="1" applyBorder="1" applyAlignment="1">
      <alignment vertical="top"/>
    </xf>
    <xf numFmtId="0" fontId="7" fillId="4" borderId="15" xfId="0" applyFont="1" applyFill="1" applyBorder="1" applyAlignment="1">
      <alignment vertical="top"/>
    </xf>
    <xf numFmtId="0" fontId="7" fillId="4" borderId="0" xfId="0" applyFont="1" applyFill="1" applyBorder="1" applyAlignment="1">
      <alignment vertical="top"/>
    </xf>
    <xf numFmtId="0" fontId="7" fillId="4" borderId="38" xfId="0" applyFont="1" applyFill="1" applyBorder="1" applyAlignment="1">
      <alignment vertical="top"/>
    </xf>
    <xf numFmtId="0" fontId="7" fillId="4" borderId="39" xfId="0" applyFont="1" applyFill="1" applyBorder="1" applyAlignment="1">
      <alignment vertical="top"/>
    </xf>
    <xf numFmtId="0" fontId="7" fillId="4" borderId="41" xfId="0" applyFont="1" applyFill="1" applyBorder="1" applyAlignment="1">
      <alignment vertical="top"/>
    </xf>
    <xf numFmtId="0" fontId="52" fillId="4" borderId="41" xfId="0" applyFont="1" applyFill="1" applyBorder="1" applyAlignment="1">
      <alignment vertical="top"/>
    </xf>
    <xf numFmtId="0" fontId="52" fillId="4" borderId="3" xfId="0" applyFont="1" applyFill="1" applyBorder="1" applyAlignment="1">
      <alignment vertical="top"/>
    </xf>
    <xf numFmtId="4" fontId="7" fillId="0" borderId="0" xfId="0" applyNumberFormat="1" applyFont="1" applyAlignment="1">
      <alignment horizontal="center" vertical="center"/>
    </xf>
    <xf numFmtId="0" fontId="54" fillId="4" borderId="16" xfId="1" applyFont="1" applyFill="1" applyBorder="1" applyAlignment="1">
      <alignment vertical="top"/>
    </xf>
    <xf numFmtId="0" fontId="52" fillId="4" borderId="15" xfId="0" applyFont="1" applyFill="1" applyBorder="1" applyAlignment="1">
      <alignment vertical="top"/>
    </xf>
    <xf numFmtId="0" fontId="52" fillId="4" borderId="28" xfId="0" applyFont="1" applyFill="1" applyBorder="1" applyAlignment="1">
      <alignment vertical="top"/>
    </xf>
    <xf numFmtId="4" fontId="52" fillId="4" borderId="0" xfId="0" applyNumberFormat="1" applyFont="1" applyFill="1" applyBorder="1" applyAlignment="1">
      <alignment vertical="top"/>
    </xf>
    <xf numFmtId="4" fontId="52" fillId="4" borderId="28" xfId="0" applyNumberFormat="1" applyFont="1" applyFill="1" applyBorder="1" applyAlignment="1">
      <alignment vertical="top"/>
    </xf>
    <xf numFmtId="4" fontId="52" fillId="4" borderId="3" xfId="0" applyNumberFormat="1" applyFont="1" applyFill="1" applyBorder="1" applyAlignment="1">
      <alignment vertical="top"/>
    </xf>
    <xf numFmtId="0" fontId="7" fillId="4" borderId="30" xfId="0" applyFont="1" applyFill="1" applyBorder="1"/>
    <xf numFmtId="0" fontId="7" fillId="4" borderId="4" xfId="0" applyFont="1" applyFill="1" applyBorder="1"/>
    <xf numFmtId="0" fontId="7" fillId="4" borderId="31" xfId="0" applyFont="1" applyFill="1" applyBorder="1"/>
    <xf numFmtId="0" fontId="52" fillId="4" borderId="30" xfId="0" applyFont="1" applyFill="1" applyBorder="1"/>
    <xf numFmtId="0" fontId="52" fillId="4" borderId="4" xfId="0" applyFont="1" applyFill="1" applyBorder="1"/>
    <xf numFmtId="0" fontId="52" fillId="4" borderId="31" xfId="0" applyFont="1" applyFill="1" applyBorder="1"/>
    <xf numFmtId="0" fontId="52" fillId="4" borderId="5" xfId="0" applyFont="1" applyFill="1" applyBorder="1"/>
    <xf numFmtId="0" fontId="52" fillId="4" borderId="2" xfId="0" applyFont="1" applyFill="1" applyBorder="1"/>
    <xf numFmtId="0" fontId="55" fillId="4" borderId="0" xfId="0" applyFont="1" applyFill="1" applyBorder="1"/>
    <xf numFmtId="4" fontId="55" fillId="4" borderId="6" xfId="0" applyNumberFormat="1" applyFont="1" applyFill="1" applyBorder="1"/>
    <xf numFmtId="0" fontId="56" fillId="4" borderId="0" xfId="0" applyFont="1" applyFill="1" applyBorder="1"/>
    <xf numFmtId="4" fontId="55" fillId="4" borderId="45" xfId="0" applyNumberFormat="1" applyFont="1" applyFill="1" applyBorder="1"/>
    <xf numFmtId="0" fontId="52" fillId="0" borderId="0" xfId="0" applyFont="1" applyBorder="1"/>
    <xf numFmtId="0" fontId="52" fillId="0" borderId="3" xfId="0" applyFont="1" applyBorder="1"/>
    <xf numFmtId="4" fontId="55" fillId="4" borderId="0" xfId="0" applyNumberFormat="1" applyFont="1" applyFill="1" applyBorder="1"/>
    <xf numFmtId="4" fontId="55" fillId="4" borderId="3" xfId="0" applyNumberFormat="1" applyFont="1" applyFill="1" applyBorder="1"/>
    <xf numFmtId="0" fontId="55" fillId="4" borderId="3" xfId="0" applyFont="1" applyFill="1" applyBorder="1"/>
    <xf numFmtId="0" fontId="57" fillId="4" borderId="0" xfId="0" applyFont="1" applyFill="1" applyBorder="1"/>
    <xf numFmtId="4" fontId="57" fillId="4" borderId="0" xfId="0" applyNumberFormat="1" applyFont="1" applyFill="1" applyBorder="1"/>
    <xf numFmtId="4" fontId="57" fillId="4" borderId="3" xfId="0" applyNumberFormat="1" applyFont="1" applyFill="1" applyBorder="1"/>
    <xf numFmtId="0" fontId="7" fillId="4" borderId="3" xfId="0" applyFont="1" applyFill="1" applyBorder="1"/>
    <xf numFmtId="0" fontId="7" fillId="0" borderId="9" xfId="0" applyFont="1" applyFill="1" applyBorder="1"/>
    <xf numFmtId="0" fontId="7" fillId="0" borderId="0" xfId="0" applyFont="1" applyFill="1" applyBorder="1"/>
    <xf numFmtId="0" fontId="7" fillId="0" borderId="3" xfId="0" applyFont="1" applyFill="1" applyBorder="1"/>
    <xf numFmtId="0" fontId="7" fillId="0" borderId="10" xfId="0" applyFont="1" applyFill="1" applyBorder="1"/>
    <xf numFmtId="0" fontId="7" fillId="0" borderId="4" xfId="0" applyFont="1" applyFill="1" applyBorder="1"/>
    <xf numFmtId="0" fontId="7" fillId="0" borderId="5" xfId="0" applyFont="1" applyFill="1" applyBorder="1"/>
    <xf numFmtId="0" fontId="12" fillId="4" borderId="9" xfId="0" applyFont="1" applyFill="1" applyBorder="1" applyAlignment="1">
      <alignment horizontal="center" vertical="top" wrapText="1"/>
    </xf>
    <xf numFmtId="0" fontId="12" fillId="4" borderId="9" xfId="0" applyFont="1" applyFill="1" applyBorder="1" applyAlignment="1">
      <alignment vertical="top"/>
    </xf>
    <xf numFmtId="3" fontId="34" fillId="4" borderId="17" xfId="1" applyNumberFormat="1" applyFont="1" applyFill="1" applyBorder="1" applyAlignment="1">
      <alignment vertical="center" wrapText="1"/>
    </xf>
    <xf numFmtId="0" fontId="59" fillId="4" borderId="44" xfId="0" applyFont="1" applyFill="1" applyBorder="1" applyAlignment="1">
      <alignment horizontal="center"/>
    </xf>
    <xf numFmtId="0" fontId="59" fillId="4" borderId="13" xfId="0" applyFont="1" applyFill="1" applyBorder="1"/>
    <xf numFmtId="3" fontId="37" fillId="4" borderId="17" xfId="0" applyNumberFormat="1" applyFont="1" applyFill="1" applyBorder="1" applyAlignment="1">
      <alignment vertical="center" wrapText="1"/>
    </xf>
    <xf numFmtId="0" fontId="36" fillId="0" borderId="7" xfId="0" applyFont="1" applyBorder="1" applyAlignment="1">
      <alignment horizontal="center"/>
    </xf>
    <xf numFmtId="0" fontId="36" fillId="0" borderId="7" xfId="0" quotePrefix="1" applyFont="1" applyBorder="1" applyAlignment="1">
      <alignment horizontal="center"/>
    </xf>
    <xf numFmtId="0" fontId="7" fillId="0" borderId="27" xfId="0" applyFont="1" applyBorder="1" applyAlignment="1">
      <alignment horizontal="center" vertical="center"/>
    </xf>
    <xf numFmtId="0" fontId="7" fillId="0" borderId="46" xfId="0" applyFont="1" applyBorder="1" applyAlignment="1">
      <alignment horizontal="center" vertical="center"/>
    </xf>
    <xf numFmtId="4" fontId="7" fillId="0" borderId="15" xfId="0" applyNumberFormat="1" applyFont="1" applyBorder="1" applyAlignment="1">
      <alignment horizontal="center" vertical="center"/>
    </xf>
    <xf numFmtId="0" fontId="7" fillId="0" borderId="15" xfId="0" applyFont="1" applyBorder="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center"/>
    </xf>
    <xf numFmtId="0" fontId="6" fillId="0" borderId="0" xfId="0" applyFont="1" applyAlignment="1">
      <alignment horizontal="left" vertical="center"/>
    </xf>
    <xf numFmtId="0" fontId="0" fillId="4" borderId="0" xfId="0" applyFill="1" applyAlignment="1">
      <alignment horizontal="center"/>
    </xf>
    <xf numFmtId="0" fontId="0" fillId="0" borderId="0" xfId="0" applyFill="1" applyBorder="1" applyAlignment="1">
      <alignment horizontal="center"/>
    </xf>
    <xf numFmtId="0" fontId="27" fillId="0" borderId="0" xfId="0" applyFont="1" applyAlignment="1">
      <alignment horizontal="center"/>
    </xf>
    <xf numFmtId="0" fontId="0" fillId="0" borderId="0" xfId="0" applyAlignment="1">
      <alignment horizontal="center"/>
    </xf>
    <xf numFmtId="0" fontId="21" fillId="4" borderId="11" xfId="0" applyFont="1" applyFill="1" applyBorder="1" applyAlignment="1">
      <alignment horizontal="center" vertical="center" wrapText="1"/>
    </xf>
    <xf numFmtId="0" fontId="22" fillId="4" borderId="17" xfId="0" applyFont="1" applyFill="1" applyBorder="1"/>
    <xf numFmtId="0" fontId="5" fillId="4" borderId="11" xfId="0" applyFont="1" applyFill="1" applyBorder="1" applyAlignment="1">
      <alignment horizontal="center" vertical="center" wrapText="1"/>
    </xf>
    <xf numFmtId="0" fontId="0" fillId="4" borderId="17" xfId="0" applyFill="1" applyBorder="1"/>
    <xf numFmtId="0" fontId="14" fillId="2" borderId="14" xfId="0" applyFont="1" applyFill="1" applyBorder="1" applyAlignment="1">
      <alignment vertical="center" wrapText="1"/>
    </xf>
    <xf numFmtId="0" fontId="14" fillId="2" borderId="18" xfId="0" applyFont="1" applyFill="1" applyBorder="1" applyAlignment="1">
      <alignment vertical="center" wrapText="1"/>
    </xf>
    <xf numFmtId="0" fontId="14" fillId="2" borderId="19" xfId="0" applyFont="1" applyFill="1" applyBorder="1" applyAlignment="1">
      <alignment horizontal="center" vertical="center" wrapText="1"/>
    </xf>
    <xf numFmtId="0" fontId="44" fillId="0" borderId="18" xfId="0" applyFont="1" applyBorder="1" applyAlignment="1">
      <alignment horizontal="left"/>
    </xf>
    <xf numFmtId="0" fontId="41" fillId="0" borderId="7" xfId="0" quotePrefix="1" applyFont="1" applyFill="1" applyBorder="1" applyAlignment="1">
      <alignment horizontal="left" vertical="center" shrinkToFit="1"/>
    </xf>
    <xf numFmtId="0" fontId="22" fillId="11" borderId="0" xfId="0" applyFont="1" applyFill="1"/>
    <xf numFmtId="0" fontId="22" fillId="11" borderId="0" xfId="0" applyFont="1" applyFill="1" applyBorder="1"/>
    <xf numFmtId="0" fontId="21" fillId="12" borderId="0" xfId="0" quotePrefix="1" applyFont="1" applyFill="1" applyAlignment="1">
      <alignment horizontal="left" vertical="center"/>
    </xf>
    <xf numFmtId="0" fontId="21" fillId="12" borderId="0" xfId="0" applyFont="1" applyFill="1" applyAlignment="1">
      <alignment horizontal="justify" vertical="center"/>
    </xf>
    <xf numFmtId="0" fontId="21" fillId="12" borderId="0" xfId="0" applyFont="1" applyFill="1" applyAlignment="1">
      <alignment horizontal="left" vertical="center"/>
    </xf>
    <xf numFmtId="0" fontId="6" fillId="12" borderId="0" xfId="0" applyFont="1" applyFill="1" applyAlignment="1">
      <alignment vertical="center" wrapText="1"/>
    </xf>
    <xf numFmtId="0" fontId="7" fillId="12" borderId="0" xfId="0" applyFont="1" applyFill="1" applyAlignment="1">
      <alignment vertical="center"/>
    </xf>
    <xf numFmtId="0" fontId="7" fillId="12" borderId="0" xfId="0" applyFont="1" applyFill="1" applyAlignment="1"/>
    <xf numFmtId="0" fontId="7" fillId="12" borderId="0" xfId="0" applyFont="1" applyFill="1"/>
    <xf numFmtId="0" fontId="52" fillId="12" borderId="0" xfId="0" applyFont="1" applyFill="1"/>
    <xf numFmtId="0" fontId="7" fillId="12" borderId="0" xfId="0" applyFont="1" applyFill="1" applyBorder="1"/>
    <xf numFmtId="0" fontId="9" fillId="8" borderId="1" xfId="0" applyFont="1" applyFill="1" applyBorder="1" applyAlignment="1">
      <alignment horizontal="left" vertical="top"/>
    </xf>
    <xf numFmtId="3" fontId="9" fillId="8" borderId="1" xfId="0" applyNumberFormat="1" applyFont="1" applyFill="1" applyBorder="1" applyAlignment="1">
      <alignment horizontal="right" vertical="top"/>
    </xf>
    <xf numFmtId="0" fontId="9" fillId="8" borderId="0" xfId="0" applyFont="1" applyFill="1" applyBorder="1" applyAlignment="1">
      <alignment horizontal="left" vertical="top"/>
    </xf>
    <xf numFmtId="0" fontId="9" fillId="8" borderId="0" xfId="0" applyFont="1" applyFill="1" applyBorder="1" applyAlignment="1">
      <alignment horizontal="left"/>
    </xf>
    <xf numFmtId="0" fontId="9" fillId="8" borderId="0" xfId="0" applyFont="1" applyFill="1" applyBorder="1"/>
    <xf numFmtId="3" fontId="9" fillId="8" borderId="0" xfId="0" applyNumberFormat="1" applyFont="1" applyFill="1" applyBorder="1"/>
    <xf numFmtId="4" fontId="47" fillId="0" borderId="0" xfId="0" applyNumberFormat="1" applyFont="1" applyBorder="1" applyAlignment="1">
      <alignment horizontal="right" vertical="center"/>
    </xf>
    <xf numFmtId="4" fontId="26" fillId="2" borderId="7" xfId="0" applyNumberFormat="1" applyFont="1" applyFill="1" applyBorder="1" applyAlignment="1">
      <alignment horizontal="right" vertical="center"/>
    </xf>
    <xf numFmtId="0" fontId="44" fillId="0" borderId="14" xfId="0" quotePrefix="1" applyFont="1" applyBorder="1" applyAlignment="1">
      <alignment horizontal="left"/>
    </xf>
    <xf numFmtId="0" fontId="44" fillId="0" borderId="18" xfId="0" applyFont="1" applyBorder="1" applyAlignment="1">
      <alignment horizontal="left"/>
    </xf>
    <xf numFmtId="0" fontId="17" fillId="4" borderId="16" xfId="0" applyFont="1" applyFill="1" applyBorder="1" applyAlignment="1">
      <alignment horizontal="center"/>
    </xf>
    <xf numFmtId="3" fontId="53" fillId="4" borderId="16" xfId="1" applyNumberFormat="1" applyFont="1" applyFill="1" applyBorder="1" applyAlignment="1">
      <alignment horizontal="left" vertical="top" wrapText="1"/>
    </xf>
    <xf numFmtId="3" fontId="34" fillId="4" borderId="16" xfId="1" applyNumberFormat="1" applyFont="1" applyFill="1" applyBorder="1" applyAlignment="1">
      <alignment vertical="center" wrapText="1"/>
    </xf>
    <xf numFmtId="0" fontId="35" fillId="4" borderId="15" xfId="0" applyFont="1" applyFill="1" applyBorder="1"/>
    <xf numFmtId="4" fontId="35" fillId="4" borderId="15" xfId="0" applyNumberFormat="1" applyFont="1" applyFill="1" applyBorder="1"/>
    <xf numFmtId="4" fontId="36" fillId="4" borderId="0" xfId="0" applyNumberFormat="1" applyFont="1" applyFill="1" applyBorder="1"/>
    <xf numFmtId="4" fontId="36" fillId="4" borderId="28" xfId="0" applyNumberFormat="1" applyFont="1" applyFill="1" applyBorder="1"/>
    <xf numFmtId="4" fontId="35" fillId="4" borderId="0" xfId="0" applyNumberFormat="1" applyFont="1" applyFill="1" applyBorder="1"/>
    <xf numFmtId="4" fontId="35" fillId="4" borderId="28" xfId="0" applyNumberFormat="1" applyFont="1" applyFill="1" applyBorder="1"/>
    <xf numFmtId="0" fontId="6" fillId="4" borderId="15" xfId="0" quotePrefix="1" applyFont="1" applyFill="1" applyBorder="1" applyAlignment="1">
      <alignment horizontal="center"/>
    </xf>
    <xf numFmtId="4" fontId="18" fillId="0" borderId="0" xfId="0" applyNumberFormat="1" applyFont="1" applyAlignment="1">
      <alignment vertical="center"/>
    </xf>
    <xf numFmtId="0" fontId="7" fillId="0" borderId="7" xfId="0" applyFont="1" applyBorder="1" applyAlignment="1">
      <alignment horizontal="center" vertical="center"/>
    </xf>
    <xf numFmtId="0" fontId="7" fillId="0" borderId="0" xfId="0" applyFont="1" applyBorder="1" applyAlignment="1">
      <alignment vertical="center"/>
    </xf>
    <xf numFmtId="165" fontId="7" fillId="0" borderId="0" xfId="2" applyNumberFormat="1" applyFont="1" applyAlignment="1">
      <alignment horizontal="center" vertical="center"/>
    </xf>
    <xf numFmtId="0" fontId="52" fillId="0" borderId="0" xfId="0" applyFont="1" applyFill="1" applyAlignment="1">
      <alignment vertical="center"/>
    </xf>
    <xf numFmtId="0" fontId="52" fillId="12" borderId="0" xfId="0" applyFont="1" applyFill="1" applyAlignment="1">
      <alignment vertical="center"/>
    </xf>
    <xf numFmtId="4" fontId="9" fillId="0" borderId="0" xfId="0" applyNumberFormat="1" applyFont="1" applyAlignment="1">
      <alignment horizontal="center" vertical="center"/>
    </xf>
    <xf numFmtId="0" fontId="7" fillId="0" borderId="8"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7" fillId="0" borderId="9" xfId="0" applyFont="1" applyBorder="1" applyAlignment="1">
      <alignment vertical="center"/>
    </xf>
    <xf numFmtId="0" fontId="9" fillId="0" borderId="0" xfId="0" applyFont="1" applyBorder="1" applyAlignment="1">
      <alignment vertical="center"/>
    </xf>
    <xf numFmtId="0" fontId="7" fillId="0" borderId="3" xfId="0" applyFont="1" applyBorder="1" applyAlignment="1">
      <alignment vertical="center"/>
    </xf>
    <xf numFmtId="0" fontId="52" fillId="0" borderId="0" xfId="0" applyFont="1" applyAlignment="1">
      <alignment vertical="center"/>
    </xf>
    <xf numFmtId="0" fontId="6" fillId="0" borderId="0" xfId="0" applyFont="1" applyBorder="1" applyAlignment="1">
      <alignment vertical="center"/>
    </xf>
    <xf numFmtId="4" fontId="9" fillId="0" borderId="0" xfId="0" applyNumberFormat="1" applyFont="1" applyBorder="1" applyAlignment="1">
      <alignment vertical="center"/>
    </xf>
    <xf numFmtId="10" fontId="9" fillId="0" borderId="0" xfId="0" applyNumberFormat="1" applyFont="1" applyBorder="1" applyAlignment="1">
      <alignment vertical="center"/>
    </xf>
    <xf numFmtId="0" fontId="7" fillId="0" borderId="0" xfId="0" applyFont="1" applyBorder="1" applyAlignment="1">
      <alignment horizontal="left" vertical="center"/>
    </xf>
    <xf numFmtId="4" fontId="9" fillId="0" borderId="6" xfId="0" applyNumberFormat="1" applyFont="1" applyBorder="1" applyAlignment="1">
      <alignment vertical="center"/>
    </xf>
    <xf numFmtId="0" fontId="7" fillId="0" borderId="10"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6" fillId="0" borderId="7" xfId="0" applyFont="1" applyBorder="1" applyAlignment="1">
      <alignment horizontal="center" vertical="center"/>
    </xf>
    <xf numFmtId="4" fontId="6" fillId="0" borderId="16" xfId="0" applyNumberFormat="1" applyFont="1" applyBorder="1" applyAlignment="1">
      <alignment vertical="center"/>
    </xf>
    <xf numFmtId="4" fontId="7" fillId="0" borderId="11" xfId="0" applyNumberFormat="1" applyFont="1" applyBorder="1" applyAlignment="1">
      <alignment vertical="center"/>
    </xf>
    <xf numFmtId="4" fontId="7" fillId="0" borderId="16" xfId="0" applyNumberFormat="1" applyFont="1" applyBorder="1" applyAlignment="1">
      <alignment vertical="center"/>
    </xf>
    <xf numFmtId="4" fontId="6" fillId="0" borderId="17" xfId="0" applyNumberFormat="1" applyFont="1" applyBorder="1" applyAlignment="1">
      <alignment vertical="center"/>
    </xf>
    <xf numFmtId="4" fontId="7" fillId="0" borderId="17" xfId="0" applyNumberFormat="1" applyFont="1" applyBorder="1" applyAlignment="1">
      <alignment vertical="center"/>
    </xf>
    <xf numFmtId="4" fontId="6" fillId="0" borderId="0" xfId="0" applyNumberFormat="1" applyFont="1" applyBorder="1" applyAlignment="1">
      <alignment vertical="center"/>
    </xf>
    <xf numFmtId="4" fontId="7" fillId="0" borderId="0" xfId="0" applyNumberFormat="1" applyFont="1" applyBorder="1" applyAlignment="1">
      <alignment vertical="center"/>
    </xf>
    <xf numFmtId="4" fontId="6" fillId="0" borderId="6" xfId="0" applyNumberFormat="1" applyFont="1" applyBorder="1" applyAlignment="1">
      <alignment horizontal="right" vertical="center"/>
    </xf>
    <xf numFmtId="4" fontId="7" fillId="0" borderId="6" xfId="0" applyNumberFormat="1" applyFont="1" applyBorder="1" applyAlignment="1">
      <alignment horizontal="right" vertical="center"/>
    </xf>
    <xf numFmtId="10" fontId="7" fillId="0" borderId="0" xfId="0" applyNumberFormat="1" applyFont="1" applyAlignment="1">
      <alignment horizontal="center" vertical="center"/>
    </xf>
    <xf numFmtId="0" fontId="53" fillId="9" borderId="26" xfId="0" applyFont="1" applyFill="1" applyBorder="1" applyAlignment="1">
      <alignment horizontal="center" vertical="center"/>
    </xf>
    <xf numFmtId="0" fontId="32" fillId="9" borderId="14" xfId="0" quotePrefix="1" applyFont="1" applyFill="1" applyBorder="1" applyAlignment="1">
      <alignment horizontal="center" vertical="center"/>
    </xf>
    <xf numFmtId="0" fontId="32" fillId="9" borderId="19" xfId="0" applyFont="1" applyFill="1" applyBorder="1" applyAlignment="1">
      <alignment horizontal="center" vertical="center"/>
    </xf>
    <xf numFmtId="0" fontId="53" fillId="9" borderId="15" xfId="0" applyFont="1" applyFill="1" applyBorder="1" applyAlignment="1">
      <alignment horizontal="center" vertical="center"/>
    </xf>
    <xf numFmtId="0" fontId="55" fillId="9" borderId="26" xfId="0" applyFont="1" applyFill="1" applyBorder="1" applyAlignment="1">
      <alignment horizontal="center" vertical="center"/>
    </xf>
    <xf numFmtId="0" fontId="55" fillId="9" borderId="27" xfId="0" quotePrefix="1" applyFont="1" applyFill="1" applyBorder="1" applyAlignment="1">
      <alignment horizontal="center" vertical="center"/>
    </xf>
    <xf numFmtId="0" fontId="7" fillId="9" borderId="15" xfId="0" applyFont="1" applyFill="1" applyBorder="1" applyAlignment="1">
      <alignment vertical="center"/>
    </xf>
    <xf numFmtId="0" fontId="7" fillId="9" borderId="28" xfId="0" applyFont="1" applyFill="1" applyBorder="1" applyAlignment="1">
      <alignment vertical="center"/>
    </xf>
    <xf numFmtId="0" fontId="7" fillId="9" borderId="15" xfId="0" applyFont="1" applyFill="1" applyBorder="1" applyAlignment="1">
      <alignment horizontal="center" vertical="center"/>
    </xf>
    <xf numFmtId="4" fontId="7" fillId="9" borderId="28" xfId="0" applyNumberFormat="1" applyFont="1" applyFill="1" applyBorder="1" applyAlignment="1">
      <alignment vertical="center"/>
    </xf>
    <xf numFmtId="0" fontId="9" fillId="0" borderId="0" xfId="0" applyFont="1" applyAlignment="1">
      <alignment vertical="center"/>
    </xf>
    <xf numFmtId="0" fontId="6" fillId="9" borderId="15" xfId="0" applyFont="1" applyFill="1" applyBorder="1" applyAlignment="1">
      <alignment horizontal="center" vertical="center"/>
    </xf>
    <xf numFmtId="0" fontId="9" fillId="9" borderId="15" xfId="0" applyFont="1" applyFill="1" applyBorder="1" applyAlignment="1">
      <alignment horizontal="center" vertical="center"/>
    </xf>
    <xf numFmtId="0" fontId="9" fillId="9" borderId="46" xfId="0" applyFont="1" applyFill="1" applyBorder="1" applyAlignment="1">
      <alignment vertical="center"/>
    </xf>
    <xf numFmtId="4" fontId="7" fillId="9" borderId="46" xfId="0" applyNumberFormat="1" applyFont="1" applyFill="1" applyBorder="1" applyAlignment="1">
      <alignment vertical="center"/>
    </xf>
    <xf numFmtId="0" fontId="7" fillId="0" borderId="0" xfId="0" applyFont="1" applyFill="1" applyBorder="1" applyAlignment="1">
      <alignment vertical="center"/>
    </xf>
    <xf numFmtId="49" fontId="6" fillId="9" borderId="15" xfId="0" applyNumberFormat="1" applyFont="1" applyFill="1" applyBorder="1" applyAlignment="1">
      <alignment horizontal="center" vertical="center"/>
    </xf>
    <xf numFmtId="4" fontId="7" fillId="9" borderId="68" xfId="0" applyNumberFormat="1" applyFont="1" applyFill="1" applyBorder="1" applyAlignment="1">
      <alignment vertical="center"/>
    </xf>
    <xf numFmtId="0" fontId="7" fillId="9" borderId="13" xfId="0" applyFont="1" applyFill="1" applyBorder="1" applyAlignment="1">
      <alignment vertical="center"/>
    </xf>
    <xf numFmtId="0" fontId="7" fillId="9" borderId="46" xfId="0" applyFont="1" applyFill="1" applyBorder="1" applyAlignment="1">
      <alignment vertical="center"/>
    </xf>
    <xf numFmtId="0" fontId="7" fillId="0" borderId="0" xfId="1"/>
    <xf numFmtId="0" fontId="3" fillId="0" borderId="0" xfId="1" applyFont="1" applyAlignment="1">
      <alignment horizontal="left" vertical="center"/>
    </xf>
    <xf numFmtId="0" fontId="3" fillId="0" borderId="0" xfId="1" applyFont="1" applyAlignment="1">
      <alignment horizontal="center" vertical="center"/>
    </xf>
    <xf numFmtId="0" fontId="3" fillId="0" borderId="0" xfId="1" applyFont="1" applyAlignment="1">
      <alignment vertical="center"/>
    </xf>
    <xf numFmtId="0" fontId="8" fillId="14" borderId="0" xfId="1" applyFont="1" applyFill="1" applyAlignment="1">
      <alignment horizontal="center" vertical="center" wrapText="1"/>
    </xf>
    <xf numFmtId="0" fontId="7" fillId="14" borderId="0" xfId="1" applyFill="1"/>
    <xf numFmtId="0" fontId="7" fillId="0" borderId="0" xfId="1" applyFont="1" applyAlignment="1">
      <alignment horizontal="center" vertical="center" wrapText="1"/>
    </xf>
    <xf numFmtId="3" fontId="6" fillId="0" borderId="0" xfId="1" applyNumberFormat="1" applyFont="1" applyAlignment="1">
      <alignment horizontal="center" vertical="center" wrapText="1"/>
    </xf>
    <xf numFmtId="0" fontId="6" fillId="0" borderId="0" xfId="1" applyFont="1" applyAlignment="1">
      <alignment horizontal="center" vertical="center" wrapText="1"/>
    </xf>
    <xf numFmtId="0" fontId="7" fillId="0" borderId="0" xfId="1" applyFont="1"/>
    <xf numFmtId="0" fontId="7" fillId="0" borderId="0" xfId="1" applyAlignment="1">
      <alignment horizontal="center"/>
    </xf>
    <xf numFmtId="3" fontId="7" fillId="0" borderId="0" xfId="1" applyNumberFormat="1"/>
    <xf numFmtId="0" fontId="61" fillId="11" borderId="0" xfId="1" applyFont="1" applyFill="1" applyAlignment="1">
      <alignment vertical="center" wrapText="1"/>
    </xf>
    <xf numFmtId="0" fontId="62" fillId="11" borderId="0" xfId="1" applyFont="1" applyFill="1" applyAlignment="1">
      <alignment horizontal="left" vertical="center" wrapText="1"/>
    </xf>
    <xf numFmtId="0" fontId="62" fillId="11" borderId="0" xfId="1" applyFont="1" applyFill="1" applyAlignment="1">
      <alignment vertical="center"/>
    </xf>
    <xf numFmtId="0" fontId="4" fillId="0" borderId="16" xfId="1" applyFont="1" applyFill="1" applyBorder="1" applyAlignment="1">
      <alignment vertical="center"/>
    </xf>
    <xf numFmtId="0" fontId="7" fillId="0" borderId="15" xfId="1" applyBorder="1"/>
    <xf numFmtId="0" fontId="14" fillId="4" borderId="0" xfId="1" applyFont="1" applyFill="1" applyBorder="1" applyAlignment="1">
      <alignment vertical="center" wrapText="1"/>
    </xf>
    <xf numFmtId="0" fontId="14" fillId="2" borderId="14" xfId="1" applyFont="1" applyFill="1" applyBorder="1" applyAlignment="1">
      <alignment vertical="center" wrapText="1"/>
    </xf>
    <xf numFmtId="0" fontId="14" fillId="2" borderId="18" xfId="1" applyFont="1" applyFill="1" applyBorder="1" applyAlignment="1">
      <alignment vertical="center" wrapText="1"/>
    </xf>
    <xf numFmtId="0" fontId="14" fillId="2" borderId="19" xfId="1" applyFont="1" applyFill="1" applyBorder="1" applyAlignment="1">
      <alignment horizontal="center" vertical="center" wrapText="1"/>
    </xf>
    <xf numFmtId="0" fontId="21" fillId="4" borderId="11"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21" fillId="4" borderId="0" xfId="1" applyFont="1" applyFill="1" applyBorder="1" applyAlignment="1">
      <alignment horizontal="center" vertical="center" wrapText="1"/>
    </xf>
    <xf numFmtId="0" fontId="5" fillId="4" borderId="0" xfId="1" applyFont="1" applyFill="1" applyBorder="1" applyAlignment="1">
      <alignment horizontal="center" vertical="center" wrapText="1"/>
    </xf>
    <xf numFmtId="0" fontId="22" fillId="4" borderId="17" xfId="1" applyFont="1" applyFill="1" applyBorder="1"/>
    <xf numFmtId="0" fontId="7" fillId="4" borderId="17" xfId="1" applyFill="1" applyBorder="1"/>
    <xf numFmtId="0" fontId="23" fillId="3" borderId="11" xfId="1" applyFont="1" applyFill="1" applyBorder="1" applyAlignment="1">
      <alignment horizontal="center" vertical="center" wrapText="1"/>
    </xf>
    <xf numFmtId="0" fontId="22" fillId="4" borderId="0" xfId="1" applyFont="1" applyFill="1"/>
    <xf numFmtId="0" fontId="7" fillId="4" borderId="0" xfId="1" applyFill="1"/>
    <xf numFmtId="0" fontId="23" fillId="3" borderId="11" xfId="1" quotePrefix="1" applyFont="1" applyFill="1" applyBorder="1" applyAlignment="1">
      <alignment horizontal="center" vertical="center" wrapText="1"/>
    </xf>
    <xf numFmtId="0" fontId="10" fillId="0" borderId="8" xfId="1" applyFont="1" applyBorder="1" applyAlignment="1">
      <alignment horizontal="center" shrinkToFit="1"/>
    </xf>
    <xf numFmtId="0" fontId="9" fillId="8" borderId="1" xfId="1" applyFont="1" applyFill="1" applyBorder="1" applyAlignment="1">
      <alignment horizontal="left" vertical="top"/>
    </xf>
    <xf numFmtId="0" fontId="9" fillId="8" borderId="1" xfId="1" applyFont="1" applyFill="1" applyBorder="1" applyAlignment="1">
      <alignment horizontal="left" vertical="top" wrapText="1"/>
    </xf>
    <xf numFmtId="0" fontId="9" fillId="8" borderId="1" xfId="1" applyFont="1" applyFill="1" applyBorder="1" applyAlignment="1">
      <alignment vertical="top"/>
    </xf>
    <xf numFmtId="3" fontId="9" fillId="8" borderId="1" xfId="1" applyNumberFormat="1" applyFont="1" applyFill="1" applyBorder="1" applyAlignment="1">
      <alignment horizontal="right" vertical="top"/>
    </xf>
    <xf numFmtId="3" fontId="9" fillId="2" borderId="1" xfId="1" applyNumberFormat="1" applyFont="1" applyFill="1" applyBorder="1" applyAlignment="1">
      <alignment horizontal="right" vertical="top"/>
    </xf>
    <xf numFmtId="3" fontId="9" fillId="9" borderId="1" xfId="1" applyNumberFormat="1" applyFont="1" applyFill="1" applyBorder="1" applyAlignment="1">
      <alignment horizontal="right" vertical="top"/>
    </xf>
    <xf numFmtId="43" fontId="7" fillId="0" borderId="0" xfId="6" applyFont="1"/>
    <xf numFmtId="0" fontId="10" fillId="0" borderId="9" xfId="1" applyFont="1" applyBorder="1" applyAlignment="1">
      <alignment horizontal="center" wrapText="1"/>
    </xf>
    <xf numFmtId="0" fontId="9" fillId="8" borderId="0" xfId="1" applyFont="1" applyFill="1" applyBorder="1" applyAlignment="1">
      <alignment horizontal="left" vertical="top"/>
    </xf>
    <xf numFmtId="0" fontId="9" fillId="8" borderId="0" xfId="1" applyFont="1" applyFill="1" applyBorder="1" applyAlignment="1">
      <alignment horizontal="left"/>
    </xf>
    <xf numFmtId="0" fontId="9" fillId="8" borderId="0" xfId="1" applyFont="1" applyFill="1" applyBorder="1" applyAlignment="1">
      <alignment horizontal="left" vertical="top" wrapText="1"/>
    </xf>
    <xf numFmtId="0" fontId="9" fillId="8" borderId="0" xfId="1" applyFont="1" applyFill="1" applyBorder="1"/>
    <xf numFmtId="3" fontId="9" fillId="8" borderId="0" xfId="1" applyNumberFormat="1" applyFont="1" applyFill="1" applyBorder="1"/>
    <xf numFmtId="3" fontId="9" fillId="2" borderId="0" xfId="1" applyNumberFormat="1" applyFont="1" applyFill="1" applyBorder="1"/>
    <xf numFmtId="3" fontId="9" fillId="9" borderId="0" xfId="1" applyNumberFormat="1" applyFont="1" applyFill="1" applyBorder="1"/>
    <xf numFmtId="0" fontId="9" fillId="0" borderId="0" xfId="1" applyFont="1" applyBorder="1" applyAlignment="1">
      <alignment vertical="top"/>
    </xf>
    <xf numFmtId="0" fontId="9" fillId="0" borderId="0" xfId="1" applyFont="1" applyBorder="1"/>
    <xf numFmtId="3" fontId="9" fillId="0" borderId="0" xfId="1" applyNumberFormat="1" applyFont="1" applyBorder="1"/>
    <xf numFmtId="3" fontId="9" fillId="0" borderId="43" xfId="1" applyNumberFormat="1" applyFont="1" applyBorder="1"/>
    <xf numFmtId="0" fontId="9" fillId="0" borderId="0" xfId="1" applyFont="1" applyBorder="1" applyAlignment="1"/>
    <xf numFmtId="3" fontId="9" fillId="0" borderId="0" xfId="1" applyNumberFormat="1" applyFont="1" applyBorder="1" applyAlignment="1"/>
    <xf numFmtId="4" fontId="18" fillId="0" borderId="18" xfId="1" applyNumberFormat="1" applyFont="1" applyBorder="1" applyAlignment="1"/>
    <xf numFmtId="4" fontId="18" fillId="0" borderId="32" xfId="1" applyNumberFormat="1" applyFont="1" applyBorder="1" applyAlignment="1"/>
    <xf numFmtId="9" fontId="7" fillId="0" borderId="0" xfId="7" applyFont="1"/>
    <xf numFmtId="0" fontId="9" fillId="0" borderId="3" xfId="1" applyFont="1" applyBorder="1"/>
    <xf numFmtId="0" fontId="9" fillId="0" borderId="0" xfId="1" quotePrefix="1" applyFont="1" applyBorder="1" applyAlignment="1">
      <alignment horizontal="right"/>
    </xf>
    <xf numFmtId="4" fontId="9" fillId="0" borderId="3" xfId="1" applyNumberFormat="1" applyFont="1" applyBorder="1"/>
    <xf numFmtId="0" fontId="9" fillId="0" borderId="0" xfId="1" applyFont="1" applyBorder="1" applyAlignment="1">
      <alignment horizontal="right"/>
    </xf>
    <xf numFmtId="0" fontId="7" fillId="0" borderId="3" xfId="1" applyBorder="1"/>
    <xf numFmtId="0" fontId="10" fillId="0" borderId="0" xfId="1" applyFont="1" applyBorder="1" applyAlignment="1"/>
    <xf numFmtId="0" fontId="7" fillId="0" borderId="0" xfId="1" applyBorder="1" applyAlignment="1"/>
    <xf numFmtId="0" fontId="7" fillId="0" borderId="0" xfId="1" quotePrefix="1" applyFont="1" applyBorder="1" applyAlignment="1">
      <alignment horizontal="right"/>
    </xf>
    <xf numFmtId="4" fontId="10" fillId="0" borderId="45" xfId="1" applyNumberFormat="1" applyFont="1" applyBorder="1"/>
    <xf numFmtId="0" fontId="7" fillId="0" borderId="0" xfId="1" applyBorder="1"/>
    <xf numFmtId="4" fontId="7" fillId="0" borderId="0" xfId="1" applyNumberFormat="1" applyFont="1"/>
    <xf numFmtId="0" fontId="7" fillId="0" borderId="10" xfId="1" applyFont="1" applyBorder="1"/>
    <xf numFmtId="0" fontId="7" fillId="0" borderId="4" xfId="1" applyFont="1" applyBorder="1" applyAlignment="1">
      <alignment vertical="top"/>
    </xf>
    <xf numFmtId="0" fontId="7" fillId="0" borderId="4" xfId="1" applyFont="1" applyBorder="1"/>
    <xf numFmtId="3" fontId="7" fillId="0" borderId="4" xfId="1" applyNumberFormat="1" applyFont="1" applyBorder="1"/>
    <xf numFmtId="3" fontId="7" fillId="0" borderId="5" xfId="1" applyNumberFormat="1" applyFont="1" applyBorder="1"/>
    <xf numFmtId="0" fontId="7" fillId="0" borderId="0" xfId="1" applyFont="1" applyBorder="1" applyAlignment="1"/>
    <xf numFmtId="3" fontId="7" fillId="0" borderId="0" xfId="1" applyNumberFormat="1" applyFont="1" applyBorder="1" applyAlignment="1"/>
    <xf numFmtId="43" fontId="9" fillId="0" borderId="0" xfId="6" applyFont="1"/>
    <xf numFmtId="3" fontId="9" fillId="8" borderId="1" xfId="1" applyNumberFormat="1" applyFont="1" applyFill="1" applyBorder="1" applyAlignment="1">
      <alignment horizontal="left" vertical="top"/>
    </xf>
    <xf numFmtId="0" fontId="9" fillId="0" borderId="1" xfId="1" applyFont="1" applyBorder="1" applyAlignment="1">
      <alignment horizontal="left" wrapText="1"/>
    </xf>
    <xf numFmtId="0" fontId="9" fillId="0" borderId="0" xfId="1" applyFont="1" applyBorder="1" applyAlignment="1">
      <alignment horizontal="left" wrapText="1"/>
    </xf>
    <xf numFmtId="4" fontId="9" fillId="2" borderId="1" xfId="1" applyNumberFormat="1" applyFont="1" applyFill="1" applyBorder="1" applyAlignment="1">
      <alignment horizontal="right" vertical="top"/>
    </xf>
    <xf numFmtId="4" fontId="9" fillId="2" borderId="0" xfId="1" applyNumberFormat="1" applyFont="1" applyFill="1" applyBorder="1" applyAlignment="1">
      <alignment horizontal="right" vertical="top"/>
    </xf>
    <xf numFmtId="4" fontId="9" fillId="2" borderId="2" xfId="1" applyNumberFormat="1" applyFont="1" applyFill="1" applyBorder="1" applyAlignment="1">
      <alignment horizontal="right" vertical="top"/>
    </xf>
    <xf numFmtId="4" fontId="9" fillId="2" borderId="3" xfId="1" applyNumberFormat="1" applyFont="1" applyFill="1" applyBorder="1" applyAlignment="1">
      <alignment horizontal="right" vertical="top"/>
    </xf>
    <xf numFmtId="2" fontId="7" fillId="0" borderId="0" xfId="0" applyNumberFormat="1" applyFont="1" applyAlignment="1">
      <alignment vertical="center"/>
    </xf>
    <xf numFmtId="4" fontId="9" fillId="8" borderId="1" xfId="1" applyNumberFormat="1" applyFont="1" applyFill="1" applyBorder="1" applyAlignment="1">
      <alignment horizontal="right" vertical="center"/>
    </xf>
    <xf numFmtId="4" fontId="9" fillId="8" borderId="0" xfId="1" applyNumberFormat="1" applyFont="1" applyFill="1" applyBorder="1" applyAlignment="1">
      <alignment horizontal="right" vertical="center"/>
    </xf>
    <xf numFmtId="3" fontId="9" fillId="8" borderId="1" xfId="1" applyNumberFormat="1" applyFont="1" applyFill="1" applyBorder="1" applyAlignment="1">
      <alignment horizontal="right" vertical="center"/>
    </xf>
    <xf numFmtId="3" fontId="9" fillId="8" borderId="0" xfId="1" applyNumberFormat="1" applyFont="1" applyFill="1" applyBorder="1" applyAlignment="1">
      <alignment horizontal="right" vertical="center"/>
    </xf>
    <xf numFmtId="4" fontId="52" fillId="0" borderId="0" xfId="0" applyNumberFormat="1" applyFont="1" applyAlignment="1">
      <alignment vertical="center"/>
    </xf>
    <xf numFmtId="4" fontId="10" fillId="0" borderId="3" xfId="1" applyNumberFormat="1" applyFont="1" applyBorder="1"/>
    <xf numFmtId="0" fontId="0" fillId="0" borderId="15" xfId="0" applyBorder="1"/>
    <xf numFmtId="0" fontId="61" fillId="12" borderId="0" xfId="0" applyFont="1" applyFill="1" applyAlignment="1">
      <alignment vertical="center" wrapText="1"/>
    </xf>
    <xf numFmtId="0" fontId="62" fillId="12" borderId="0" xfId="0" applyFont="1" applyFill="1" applyAlignment="1">
      <alignment horizontal="left" vertical="center" wrapText="1"/>
    </xf>
    <xf numFmtId="0" fontId="62" fillId="12" borderId="0" xfId="0" applyFont="1" applyFill="1" applyAlignment="1">
      <alignment vertical="center"/>
    </xf>
    <xf numFmtId="4" fontId="6" fillId="0" borderId="11" xfId="0" applyNumberFormat="1" applyFont="1" applyBorder="1" applyAlignment="1">
      <alignment vertical="center"/>
    </xf>
    <xf numFmtId="0" fontId="10" fillId="0" borderId="8" xfId="0" applyFont="1" applyBorder="1" applyAlignment="1">
      <alignment horizontal="left" vertical="top" shrinkToFit="1"/>
    </xf>
    <xf numFmtId="0" fontId="0" fillId="0" borderId="12" xfId="0" applyBorder="1" applyAlignment="1">
      <alignment horizontal="left" vertical="top"/>
    </xf>
    <xf numFmtId="0" fontId="9" fillId="8" borderId="1" xfId="0" applyFont="1" applyFill="1" applyBorder="1" applyAlignment="1">
      <alignment horizontal="right" vertical="top"/>
    </xf>
    <xf numFmtId="0" fontId="0" fillId="0" borderId="12" xfId="0" applyBorder="1" applyAlignment="1"/>
    <xf numFmtId="3" fontId="9" fillId="8" borderId="1" xfId="0" applyNumberFormat="1" applyFont="1" applyFill="1" applyBorder="1" applyAlignment="1"/>
    <xf numFmtId="3" fontId="0" fillId="0" borderId="12" xfId="0" applyNumberFormat="1" applyBorder="1" applyAlignment="1"/>
    <xf numFmtId="3" fontId="9" fillId="2" borderId="1" xfId="0" applyNumberFormat="1" applyFont="1" applyFill="1" applyBorder="1" applyAlignment="1">
      <alignment horizontal="left" vertical="top"/>
    </xf>
    <xf numFmtId="43" fontId="9" fillId="2" borderId="1" xfId="6" applyFont="1" applyFill="1" applyBorder="1" applyAlignment="1">
      <alignment horizontal="right" vertical="top"/>
    </xf>
    <xf numFmtId="43" fontId="9" fillId="2" borderId="2" xfId="6" applyFont="1" applyFill="1" applyBorder="1" applyAlignment="1">
      <alignment horizontal="right" vertical="top"/>
    </xf>
    <xf numFmtId="0" fontId="10" fillId="0" borderId="9" xfId="0" applyFont="1" applyBorder="1" applyAlignment="1">
      <alignment horizontal="center" vertical="top" wrapText="1"/>
    </xf>
    <xf numFmtId="0" fontId="0" fillId="0" borderId="0" xfId="0" applyBorder="1" applyAlignment="1">
      <alignment horizontal="left" vertical="top"/>
    </xf>
    <xf numFmtId="0" fontId="9" fillId="8" borderId="0" xfId="0" applyFont="1" applyFill="1" applyBorder="1" applyAlignment="1">
      <alignment horizontal="right" vertical="top"/>
    </xf>
    <xf numFmtId="3" fontId="9" fillId="8" borderId="0" xfId="0" applyNumberFormat="1" applyFont="1" applyFill="1" applyBorder="1" applyAlignment="1"/>
    <xf numFmtId="3" fontId="0" fillId="0" borderId="0" xfId="0" applyNumberFormat="1" applyBorder="1" applyAlignment="1"/>
    <xf numFmtId="3" fontId="9" fillId="8" borderId="0" xfId="0" applyNumberFormat="1" applyFont="1" applyFill="1" applyBorder="1" applyAlignment="1">
      <alignment horizontal="right" vertical="top"/>
    </xf>
    <xf numFmtId="3" fontId="9" fillId="2" borderId="0" xfId="0" applyNumberFormat="1" applyFont="1" applyFill="1" applyBorder="1" applyAlignment="1">
      <alignment horizontal="left" vertical="top"/>
    </xf>
    <xf numFmtId="3" fontId="9" fillId="0" borderId="0" xfId="0" applyNumberFormat="1" applyFont="1" applyFill="1" applyBorder="1" applyAlignment="1">
      <alignment horizontal="right" vertical="top"/>
    </xf>
    <xf numFmtId="43" fontId="9" fillId="2" borderId="0" xfId="6" applyFont="1" applyFill="1" applyBorder="1" applyAlignment="1">
      <alignment horizontal="right" vertical="top"/>
    </xf>
    <xf numFmtId="43" fontId="9" fillId="2" borderId="3" xfId="6" applyFont="1" applyFill="1" applyBorder="1" applyAlignment="1">
      <alignment horizontal="right" vertical="top"/>
    </xf>
    <xf numFmtId="4" fontId="0" fillId="0" borderId="0" xfId="0" applyNumberFormat="1" applyBorder="1" applyAlignment="1"/>
    <xf numFmtId="0" fontId="9" fillId="8" borderId="0" xfId="0" applyFont="1" applyFill="1" applyBorder="1" applyAlignment="1">
      <alignment vertical="top"/>
    </xf>
    <xf numFmtId="0" fontId="0" fillId="0" borderId="0" xfId="0" applyFill="1" applyBorder="1" applyAlignment="1"/>
    <xf numFmtId="0" fontId="0" fillId="0" borderId="0" xfId="0" applyFill="1" applyBorder="1" applyAlignment="1">
      <alignment horizontal="left" vertical="top"/>
    </xf>
    <xf numFmtId="4" fontId="7" fillId="0" borderId="0" xfId="0" applyNumberFormat="1" applyFont="1" applyFill="1" applyBorder="1" applyAlignment="1"/>
    <xf numFmtId="0" fontId="7" fillId="0" borderId="0" xfId="0" applyFont="1" applyFill="1" applyBorder="1" applyAlignment="1"/>
    <xf numFmtId="0" fontId="7" fillId="8" borderId="0" xfId="0" applyFont="1" applyFill="1" applyBorder="1" applyAlignment="1">
      <alignment horizontal="left"/>
    </xf>
    <xf numFmtId="0" fontId="7" fillId="0" borderId="0" xfId="0" applyFont="1" applyFill="1" applyBorder="1" applyAlignment="1">
      <alignment vertical="top" wrapText="1"/>
    </xf>
    <xf numFmtId="43" fontId="7" fillId="0" borderId="0" xfId="6" applyFont="1" applyFill="1" applyBorder="1" applyAlignment="1">
      <alignment wrapText="1"/>
    </xf>
    <xf numFmtId="43" fontId="64" fillId="0" borderId="0" xfId="6" applyFont="1" applyFill="1" applyBorder="1" applyAlignment="1"/>
    <xf numFmtId="43" fontId="7" fillId="0" borderId="0" xfId="6" applyFont="1" applyFill="1" applyBorder="1" applyAlignment="1"/>
    <xf numFmtId="0" fontId="7" fillId="0" borderId="0" xfId="1" applyNumberFormat="1" applyFont="1" applyFill="1" applyBorder="1" applyAlignment="1">
      <alignment horizontal="left" vertical="center"/>
    </xf>
    <xf numFmtId="4" fontId="18" fillId="0" borderId="19" xfId="0" applyNumberFormat="1" applyFont="1" applyBorder="1" applyAlignment="1"/>
    <xf numFmtId="43" fontId="0" fillId="0" borderId="0" xfId="6" applyFont="1"/>
    <xf numFmtId="43" fontId="55" fillId="0" borderId="0" xfId="6" applyFont="1" applyBorder="1"/>
    <xf numFmtId="0" fontId="6" fillId="15" borderId="0" xfId="0" applyFont="1" applyFill="1"/>
    <xf numFmtId="0" fontId="9" fillId="0" borderId="0" xfId="0" applyFont="1"/>
    <xf numFmtId="0" fontId="9" fillId="0" borderId="0" xfId="0" applyFont="1" applyAlignment="1">
      <alignment horizontal="center" wrapText="1"/>
    </xf>
    <xf numFmtId="0" fontId="0" fillId="0" borderId="0" xfId="0" applyAlignment="1">
      <alignment vertical="center" wrapText="1"/>
    </xf>
    <xf numFmtId="0" fontId="0" fillId="0" borderId="0" xfId="0" applyAlignment="1">
      <alignment horizontal="left" vertical="center" wrapText="1"/>
    </xf>
    <xf numFmtId="0" fontId="9" fillId="0" borderId="0" xfId="0" applyFont="1" applyAlignment="1">
      <alignment vertical="top" wrapText="1"/>
    </xf>
    <xf numFmtId="0" fontId="9" fillId="4" borderId="0" xfId="0" applyFont="1" applyFill="1"/>
    <xf numFmtId="0" fontId="9" fillId="0" borderId="0" xfId="0" applyFont="1" applyAlignment="1">
      <alignment horizontal="left"/>
    </xf>
    <xf numFmtId="0" fontId="9" fillId="0" borderId="0" xfId="0" applyFont="1" applyAlignment="1">
      <alignment vertical="top"/>
    </xf>
    <xf numFmtId="0" fontId="9" fillId="0" borderId="0" xfId="0" applyFont="1" applyAlignment="1">
      <alignment horizontal="center"/>
    </xf>
    <xf numFmtId="0" fontId="10" fillId="0" borderId="0" xfId="0" applyFont="1"/>
    <xf numFmtId="0" fontId="6" fillId="0" borderId="0" xfId="0" applyFont="1" applyAlignment="1">
      <alignment horizontal="center"/>
    </xf>
    <xf numFmtId="0" fontId="10" fillId="0" borderId="0" xfId="0" applyFont="1" applyAlignment="1">
      <alignment horizontal="center"/>
    </xf>
    <xf numFmtId="0" fontId="9" fillId="0" borderId="0" xfId="0" applyFont="1" applyAlignment="1">
      <alignment horizontal="left" vertical="center" wrapText="1"/>
    </xf>
    <xf numFmtId="0" fontId="9" fillId="0" borderId="0" xfId="0" applyFont="1" applyAlignment="1">
      <alignment horizontal="center" vertical="center"/>
    </xf>
    <xf numFmtId="4" fontId="34" fillId="4" borderId="15" xfId="0" applyNumberFormat="1" applyFont="1" applyFill="1" applyBorder="1" applyAlignment="1">
      <alignment vertical="center"/>
    </xf>
    <xf numFmtId="4" fontId="34" fillId="4" borderId="28" xfId="0" applyNumberFormat="1" applyFont="1" applyFill="1" applyBorder="1" applyAlignment="1">
      <alignment vertical="center"/>
    </xf>
    <xf numFmtId="0" fontId="44" fillId="0" borderId="14" xfId="0" quotePrefix="1" applyFont="1" applyBorder="1" applyAlignment="1"/>
    <xf numFmtId="0" fontId="44" fillId="0" borderId="18" xfId="0" quotePrefix="1" applyFont="1" applyBorder="1" applyAlignment="1"/>
    <xf numFmtId="0" fontId="61" fillId="12" borderId="0" xfId="0" applyFont="1" applyFill="1" applyAlignment="1">
      <alignment vertical="center" wrapText="1"/>
    </xf>
    <xf numFmtId="0" fontId="62" fillId="12" borderId="0" xfId="0" applyFont="1" applyFill="1" applyAlignment="1">
      <alignment horizontal="left" vertical="center" wrapText="1"/>
    </xf>
    <xf numFmtId="0" fontId="62" fillId="12" borderId="0" xfId="0" applyFont="1" applyFill="1" applyAlignment="1">
      <alignment vertical="center"/>
    </xf>
    <xf numFmtId="0" fontId="6" fillId="0" borderId="8" xfId="0" applyFont="1" applyBorder="1" applyAlignment="1">
      <alignment horizontal="center" shrinkToFit="1"/>
    </xf>
    <xf numFmtId="0" fontId="7" fillId="0" borderId="1" xfId="0" applyFont="1" applyBorder="1"/>
    <xf numFmtId="0" fontId="7" fillId="8" borderId="1" xfId="0" applyFont="1" applyFill="1" applyBorder="1" applyAlignment="1">
      <alignment horizontal="left" vertical="top"/>
    </xf>
    <xf numFmtId="0" fontId="7" fillId="8" borderId="1" xfId="0" applyFont="1" applyFill="1" applyBorder="1" applyAlignment="1">
      <alignment vertical="top"/>
    </xf>
    <xf numFmtId="3" fontId="7" fillId="8" borderId="1" xfId="0" applyNumberFormat="1" applyFont="1" applyFill="1" applyBorder="1" applyAlignment="1">
      <alignment horizontal="right" vertical="top"/>
    </xf>
    <xf numFmtId="3" fontId="7" fillId="2" borderId="1" xfId="0" applyNumberFormat="1" applyFont="1" applyFill="1" applyBorder="1" applyAlignment="1">
      <alignment horizontal="right" vertical="top"/>
    </xf>
    <xf numFmtId="3" fontId="7" fillId="9" borderId="1" xfId="0" applyNumberFormat="1" applyFont="1" applyFill="1" applyBorder="1" applyAlignment="1">
      <alignment horizontal="right" vertical="top"/>
    </xf>
    <xf numFmtId="3" fontId="7" fillId="2" borderId="2" xfId="0" applyNumberFormat="1" applyFont="1" applyFill="1" applyBorder="1" applyAlignment="1">
      <alignment horizontal="right" vertical="top"/>
    </xf>
    <xf numFmtId="0" fontId="6" fillId="0" borderId="9" xfId="0" applyFont="1" applyBorder="1" applyAlignment="1">
      <alignment horizontal="center" wrapText="1"/>
    </xf>
    <xf numFmtId="0" fontId="7" fillId="8" borderId="0" xfId="0" applyFont="1" applyFill="1" applyBorder="1"/>
    <xf numFmtId="3" fontId="7" fillId="8" borderId="0" xfId="0" applyNumberFormat="1" applyFont="1" applyFill="1" applyBorder="1"/>
    <xf numFmtId="3" fontId="7" fillId="2" borderId="0" xfId="0" applyNumberFormat="1" applyFont="1" applyFill="1" applyBorder="1"/>
    <xf numFmtId="3" fontId="7" fillId="9" borderId="0" xfId="0" applyNumberFormat="1" applyFont="1" applyFill="1" applyBorder="1"/>
    <xf numFmtId="3" fontId="7" fillId="2" borderId="0" xfId="0" applyNumberFormat="1" applyFont="1" applyFill="1" applyBorder="1" applyAlignment="1">
      <alignment horizontal="right" vertical="top"/>
    </xf>
    <xf numFmtId="3" fontId="7" fillId="2" borderId="3" xfId="0" applyNumberFormat="1" applyFont="1" applyFill="1" applyBorder="1" applyAlignment="1">
      <alignment horizontal="right" vertical="top"/>
    </xf>
    <xf numFmtId="4" fontId="7" fillId="0" borderId="0" xfId="0" applyNumberFormat="1" applyFont="1" applyBorder="1"/>
    <xf numFmtId="0" fontId="7" fillId="8" borderId="0" xfId="0" applyFont="1" applyFill="1" applyBorder="1" applyAlignment="1">
      <alignment horizontal="left" vertical="top"/>
    </xf>
    <xf numFmtId="0" fontId="6" fillId="4" borderId="9" xfId="0" applyFont="1" applyFill="1" applyBorder="1" applyAlignment="1">
      <alignment horizontal="center" wrapText="1"/>
    </xf>
    <xf numFmtId="0" fontId="10" fillId="4" borderId="9" xfId="0" applyFont="1" applyFill="1" applyBorder="1" applyAlignment="1">
      <alignment horizontal="center" wrapText="1"/>
    </xf>
    <xf numFmtId="0" fontId="7" fillId="0" borderId="9" xfId="0" applyFont="1" applyBorder="1"/>
    <xf numFmtId="0" fontId="7" fillId="0" borderId="10" xfId="0" applyFont="1" applyBorder="1"/>
    <xf numFmtId="0" fontId="7" fillId="0" borderId="4" xfId="0" applyFont="1" applyBorder="1"/>
    <xf numFmtId="0" fontId="0" fillId="0" borderId="4" xfId="0" applyBorder="1" applyAlignment="1"/>
    <xf numFmtId="0" fontId="7" fillId="0" borderId="4" xfId="0" applyFont="1" applyBorder="1" applyAlignment="1">
      <alignment horizontal="right"/>
    </xf>
    <xf numFmtId="4" fontId="0" fillId="0" borderId="70" xfId="0" applyNumberFormat="1" applyBorder="1"/>
    <xf numFmtId="0" fontId="41" fillId="0" borderId="0" xfId="0" applyFont="1"/>
    <xf numFmtId="0" fontId="0" fillId="0" borderId="0" xfId="0"/>
    <xf numFmtId="0" fontId="0" fillId="0" borderId="0" xfId="0"/>
    <xf numFmtId="0" fontId="66" fillId="16" borderId="15" xfId="0" applyFont="1" applyFill="1" applyBorder="1" applyAlignment="1">
      <alignment horizontal="center"/>
    </xf>
    <xf numFmtId="0" fontId="66" fillId="16" borderId="0" xfId="0" applyFont="1" applyFill="1" applyBorder="1" applyAlignment="1">
      <alignment horizontal="center"/>
    </xf>
    <xf numFmtId="0" fontId="44" fillId="0" borderId="11" xfId="0" applyFont="1" applyBorder="1" applyAlignment="1">
      <alignment horizontal="center" vertical="center"/>
    </xf>
    <xf numFmtId="0" fontId="44" fillId="0" borderId="17" xfId="0" applyFont="1" applyBorder="1" applyAlignment="1">
      <alignment horizontal="center" vertical="center"/>
    </xf>
    <xf numFmtId="0" fontId="45" fillId="7" borderId="14" xfId="0" quotePrefix="1" applyFont="1" applyFill="1" applyBorder="1" applyAlignment="1">
      <alignment horizontal="center" vertical="center"/>
    </xf>
    <xf numFmtId="0" fontId="45" fillId="7" borderId="18" xfId="0" applyFont="1" applyFill="1" applyBorder="1" applyAlignment="1">
      <alignment horizontal="center" vertical="center"/>
    </xf>
    <xf numFmtId="0" fontId="45" fillId="7" borderId="19" xfId="0" applyFont="1" applyFill="1" applyBorder="1" applyAlignment="1">
      <alignment horizontal="center" vertical="center"/>
    </xf>
    <xf numFmtId="0" fontId="37" fillId="0" borderId="0" xfId="0" quotePrefix="1" applyFont="1" applyAlignment="1">
      <alignment horizontal="center"/>
    </xf>
    <xf numFmtId="0" fontId="37" fillId="0" borderId="0" xfId="0" applyFont="1" applyAlignment="1">
      <alignment horizontal="center"/>
    </xf>
    <xf numFmtId="0" fontId="42" fillId="10" borderId="13" xfId="1" quotePrefix="1" applyFont="1" applyFill="1" applyBorder="1" applyAlignment="1">
      <alignment horizontal="center" wrapText="1"/>
    </xf>
    <xf numFmtId="0" fontId="42" fillId="10" borderId="44" xfId="1" quotePrefix="1" applyFont="1" applyFill="1" applyBorder="1" applyAlignment="1">
      <alignment horizontal="center" wrapText="1"/>
    </xf>
    <xf numFmtId="0" fontId="42" fillId="10" borderId="46" xfId="1" quotePrefix="1" applyFont="1" applyFill="1" applyBorder="1" applyAlignment="1">
      <alignment horizontal="center" wrapText="1"/>
    </xf>
    <xf numFmtId="0" fontId="37" fillId="10" borderId="14" xfId="0" quotePrefix="1" applyFont="1" applyFill="1" applyBorder="1" applyAlignment="1">
      <alignment horizontal="center"/>
    </xf>
    <xf numFmtId="0" fontId="37" fillId="10" borderId="18" xfId="0" quotePrefix="1" applyFont="1" applyFill="1" applyBorder="1" applyAlignment="1">
      <alignment horizontal="center"/>
    </xf>
    <xf numFmtId="0" fontId="37" fillId="10" borderId="19" xfId="0" quotePrefix="1" applyFont="1" applyFill="1" applyBorder="1" applyAlignment="1">
      <alignment horizontal="center"/>
    </xf>
    <xf numFmtId="0" fontId="44" fillId="0" borderId="56" xfId="0" applyFont="1" applyBorder="1" applyAlignment="1">
      <alignment horizontal="left" vertical="justify"/>
    </xf>
    <xf numFmtId="0" fontId="44" fillId="0" borderId="57" xfId="0" applyFont="1" applyBorder="1" applyAlignment="1">
      <alignment horizontal="left" vertical="justify"/>
    </xf>
    <xf numFmtId="0" fontId="46" fillId="0" borderId="58" xfId="0" applyFont="1" applyBorder="1" applyAlignment="1">
      <alignment horizontal="right" vertical="center"/>
    </xf>
    <xf numFmtId="0" fontId="46" fillId="0" borderId="67" xfId="0" applyFont="1" applyBorder="1" applyAlignment="1">
      <alignment horizontal="right" vertical="center"/>
    </xf>
    <xf numFmtId="0" fontId="43" fillId="0" borderId="11" xfId="0" quotePrefix="1" applyFont="1" applyBorder="1" applyAlignment="1">
      <alignment horizontal="center" vertical="center" wrapText="1"/>
    </xf>
    <xf numFmtId="0" fontId="43" fillId="0" borderId="17" xfId="0" quotePrefix="1" applyFont="1" applyBorder="1" applyAlignment="1">
      <alignment horizontal="center" vertical="center" wrapText="1"/>
    </xf>
    <xf numFmtId="0" fontId="37" fillId="0" borderId="14" xfId="0" quotePrefix="1" applyFont="1" applyBorder="1" applyAlignment="1">
      <alignment horizontal="left"/>
    </xf>
    <xf numFmtId="0" fontId="37" fillId="0" borderId="18" xfId="0" applyFont="1" applyBorder="1" applyAlignment="1">
      <alignment horizontal="center"/>
    </xf>
    <xf numFmtId="0" fontId="37" fillId="0" borderId="19" xfId="0" applyFont="1" applyBorder="1" applyAlignment="1">
      <alignment horizontal="center"/>
    </xf>
    <xf numFmtId="0" fontId="44" fillId="0" borderId="56" xfId="0" applyFont="1" applyBorder="1" applyAlignment="1">
      <alignment horizontal="left" vertical="center"/>
    </xf>
    <xf numFmtId="0" fontId="44" fillId="0" borderId="57" xfId="0" applyFont="1" applyBorder="1" applyAlignment="1">
      <alignment horizontal="left" vertical="center"/>
    </xf>
    <xf numFmtId="0" fontId="41" fillId="0" borderId="0" xfId="0" applyFont="1" applyAlignment="1">
      <alignment horizontal="left"/>
    </xf>
    <xf numFmtId="0" fontId="46" fillId="0" borderId="58" xfId="0" applyFont="1" applyBorder="1" applyAlignment="1">
      <alignment horizontal="right"/>
    </xf>
    <xf numFmtId="0" fontId="46" fillId="0" borderId="67" xfId="0" applyFont="1" applyBorder="1" applyAlignment="1">
      <alignment horizontal="right"/>
    </xf>
    <xf numFmtId="0" fontId="37" fillId="10" borderId="11" xfId="0" applyFont="1" applyFill="1" applyBorder="1" applyAlignment="1">
      <alignment horizontal="center" vertical="center"/>
    </xf>
    <xf numFmtId="0" fontId="37" fillId="10" borderId="23" xfId="0" applyFont="1" applyFill="1" applyBorder="1" applyAlignment="1">
      <alignment horizontal="center" vertical="center"/>
    </xf>
    <xf numFmtId="0" fontId="41" fillId="0" borderId="11" xfId="0" applyFont="1" applyBorder="1" applyAlignment="1">
      <alignment horizontal="center" vertical="justify"/>
    </xf>
    <xf numFmtId="0" fontId="41" fillId="0" borderId="17" xfId="0" applyFont="1" applyBorder="1" applyAlignment="1">
      <alignment horizontal="center" vertical="justify"/>
    </xf>
    <xf numFmtId="0" fontId="44" fillId="5" borderId="26" xfId="0" applyFont="1" applyFill="1" applyBorder="1" applyAlignment="1">
      <alignment horizontal="center" vertical="center" wrapText="1"/>
    </xf>
    <xf numFmtId="0" fontId="44" fillId="5" borderId="27" xfId="0" applyFont="1" applyFill="1" applyBorder="1" applyAlignment="1">
      <alignment horizontal="center" vertical="center" wrapText="1"/>
    </xf>
    <xf numFmtId="0" fontId="44" fillId="5" borderId="15" xfId="0" applyFont="1" applyFill="1" applyBorder="1" applyAlignment="1">
      <alignment horizontal="center" vertical="center" wrapText="1"/>
    </xf>
    <xf numFmtId="0" fontId="44" fillId="5" borderId="28" xfId="0" applyFont="1" applyFill="1" applyBorder="1" applyAlignment="1">
      <alignment horizontal="center" vertical="center" wrapText="1"/>
    </xf>
    <xf numFmtId="0" fontId="41" fillId="0" borderId="11" xfId="0" applyFont="1" applyBorder="1" applyAlignment="1">
      <alignment horizontal="center" vertical="center"/>
    </xf>
    <xf numFmtId="0" fontId="41" fillId="0" borderId="17" xfId="0" applyFont="1" applyBorder="1" applyAlignment="1">
      <alignment horizontal="center" vertical="center"/>
    </xf>
    <xf numFmtId="0" fontId="26" fillId="0" borderId="26" xfId="0" applyFont="1" applyBorder="1" applyAlignment="1">
      <alignment horizontal="left" vertical="center"/>
    </xf>
    <xf numFmtId="0" fontId="26" fillId="0" borderId="27" xfId="0" applyFont="1" applyBorder="1" applyAlignment="1">
      <alignment horizontal="left" vertical="center"/>
    </xf>
    <xf numFmtId="0" fontId="44" fillId="0" borderId="14" xfId="0" quotePrefix="1" applyFont="1" applyBorder="1" applyAlignment="1">
      <alignment horizontal="left"/>
    </xf>
    <xf numFmtId="0" fontId="44" fillId="0" borderId="18" xfId="0" quotePrefix="1" applyFont="1" applyBorder="1" applyAlignment="1">
      <alignment horizontal="left"/>
    </xf>
    <xf numFmtId="0" fontId="44" fillId="0" borderId="14" xfId="0" applyFont="1" applyBorder="1" applyAlignment="1">
      <alignment horizontal="left"/>
    </xf>
    <xf numFmtId="0" fontId="44" fillId="0" borderId="18" xfId="0" applyFont="1" applyBorder="1" applyAlignment="1">
      <alignment horizontal="left"/>
    </xf>
    <xf numFmtId="3" fontId="34" fillId="4" borderId="11" xfId="1" applyNumberFormat="1" applyFont="1" applyFill="1" applyBorder="1" applyAlignment="1">
      <alignment horizontal="center" vertical="center" wrapText="1"/>
    </xf>
    <xf numFmtId="3" fontId="34" fillId="4" borderId="16" xfId="1" applyNumberFormat="1" applyFont="1" applyFill="1" applyBorder="1" applyAlignment="1">
      <alignment horizontal="center" vertical="center" wrapText="1"/>
    </xf>
    <xf numFmtId="0" fontId="24" fillId="4" borderId="16" xfId="0" applyFont="1" applyFill="1" applyBorder="1" applyAlignment="1">
      <alignment horizontal="center" vertical="center"/>
    </xf>
    <xf numFmtId="0" fontId="7" fillId="8" borderId="0" xfId="0" applyFont="1" applyFill="1" applyAlignment="1">
      <alignment horizontal="left"/>
    </xf>
    <xf numFmtId="0" fontId="0" fillId="8" borderId="0" xfId="0" applyFill="1" applyAlignment="1">
      <alignment horizontal="left"/>
    </xf>
    <xf numFmtId="0" fontId="25" fillId="4" borderId="55" xfId="0" applyFont="1" applyFill="1" applyBorder="1" applyAlignment="1">
      <alignment horizontal="center"/>
    </xf>
    <xf numFmtId="0" fontId="25" fillId="4" borderId="16" xfId="0" applyFont="1" applyFill="1" applyBorder="1" applyAlignment="1">
      <alignment horizontal="center"/>
    </xf>
    <xf numFmtId="0" fontId="25" fillId="4" borderId="54" xfId="0" applyFont="1" applyFill="1" applyBorder="1" applyAlignment="1">
      <alignment horizontal="center"/>
    </xf>
    <xf numFmtId="0" fontId="17" fillId="4" borderId="55" xfId="0" applyFont="1" applyFill="1" applyBorder="1" applyAlignment="1">
      <alignment horizontal="center"/>
    </xf>
    <xf numFmtId="0" fontId="17" fillId="4" borderId="16" xfId="0" applyFont="1" applyFill="1" applyBorder="1" applyAlignment="1">
      <alignment horizontal="center"/>
    </xf>
    <xf numFmtId="0" fontId="17" fillId="4" borderId="54" xfId="0" applyFont="1" applyFill="1" applyBorder="1" applyAlignment="1">
      <alignment horizontal="center"/>
    </xf>
    <xf numFmtId="0" fontId="9" fillId="13" borderId="0" xfId="0" quotePrefix="1" applyFont="1" applyFill="1" applyAlignment="1">
      <alignment horizontal="left" vertical="justify"/>
    </xf>
    <xf numFmtId="0" fontId="9" fillId="13" borderId="0" xfId="0" applyFont="1" applyFill="1" applyAlignment="1">
      <alignment vertical="justify"/>
    </xf>
    <xf numFmtId="0" fontId="7" fillId="4" borderId="9" xfId="0" applyFont="1" applyFill="1" applyBorder="1" applyAlignment="1">
      <alignment horizontal="center"/>
    </xf>
    <xf numFmtId="0" fontId="0" fillId="4" borderId="0" xfId="0" applyFill="1" applyBorder="1" applyAlignment="1">
      <alignment horizontal="center"/>
    </xf>
    <xf numFmtId="0" fontId="32" fillId="4" borderId="22" xfId="0" applyFont="1" applyFill="1" applyBorder="1" applyAlignment="1">
      <alignment horizontal="center" vertical="center" wrapText="1"/>
    </xf>
    <xf numFmtId="0" fontId="32" fillId="4" borderId="17" xfId="0" applyFont="1" applyFill="1" applyBorder="1" applyAlignment="1">
      <alignment horizontal="center" vertical="center" wrapText="1"/>
    </xf>
    <xf numFmtId="0" fontId="7" fillId="4" borderId="9" xfId="0" quotePrefix="1" applyFont="1" applyFill="1" applyBorder="1" applyAlignment="1">
      <alignment horizontal="center"/>
    </xf>
    <xf numFmtId="0" fontId="0" fillId="4" borderId="9" xfId="0" applyFill="1" applyBorder="1" applyAlignment="1">
      <alignment horizontal="center"/>
    </xf>
    <xf numFmtId="0" fontId="0" fillId="4" borderId="16" xfId="0" applyFill="1" applyBorder="1" applyAlignment="1">
      <alignment horizontal="center"/>
    </xf>
    <xf numFmtId="0" fontId="0" fillId="4" borderId="54" xfId="0" applyFill="1" applyBorder="1" applyAlignment="1">
      <alignment horizontal="center"/>
    </xf>
    <xf numFmtId="0" fontId="33" fillId="4" borderId="49" xfId="0" quotePrefix="1" applyFont="1" applyFill="1" applyBorder="1" applyAlignment="1">
      <alignment horizontal="center" vertical="center" wrapText="1"/>
    </xf>
    <xf numFmtId="0" fontId="33" fillId="4" borderId="50"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6" fillId="4" borderId="59" xfId="0" quotePrefix="1" applyFont="1" applyFill="1" applyBorder="1" applyAlignment="1">
      <alignment horizontal="center" vertical="center"/>
    </xf>
    <xf numFmtId="0" fontId="6" fillId="4" borderId="60" xfId="0" applyFont="1" applyFill="1" applyBorder="1" applyAlignment="1">
      <alignment horizontal="center" vertical="center"/>
    </xf>
    <xf numFmtId="0" fontId="6" fillId="4" borderId="61" xfId="0" applyFont="1" applyFill="1" applyBorder="1" applyAlignment="1">
      <alignment horizontal="center" vertical="center"/>
    </xf>
    <xf numFmtId="3" fontId="37" fillId="4" borderId="11" xfId="0" applyNumberFormat="1" applyFont="1" applyFill="1" applyBorder="1" applyAlignment="1">
      <alignment horizontal="center" vertical="center" wrapText="1"/>
    </xf>
    <xf numFmtId="3" fontId="37" fillId="4" borderId="16" xfId="0" applyNumberFormat="1" applyFont="1" applyFill="1" applyBorder="1" applyAlignment="1">
      <alignment horizontal="center" vertical="center" wrapText="1"/>
    </xf>
    <xf numFmtId="0" fontId="21" fillId="11" borderId="0" xfId="0" applyFont="1" applyFill="1" applyAlignment="1">
      <alignment horizontal="left" vertical="center" wrapText="1"/>
    </xf>
    <xf numFmtId="0" fontId="23" fillId="4" borderId="48" xfId="0" quotePrefix="1"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3" xfId="0" applyFont="1" applyFill="1" applyBorder="1" applyAlignment="1">
      <alignment horizontal="center" vertical="center" wrapText="1"/>
    </xf>
    <xf numFmtId="0" fontId="13" fillId="4" borderId="48" xfId="0" quotePrefix="1" applyFont="1" applyFill="1" applyBorder="1" applyAlignment="1">
      <alignment horizontal="center" vertical="center" textRotation="255"/>
    </xf>
    <xf numFmtId="0" fontId="13" fillId="4" borderId="15" xfId="0" applyFont="1" applyFill="1" applyBorder="1" applyAlignment="1">
      <alignment vertical="center" textRotation="255"/>
    </xf>
    <xf numFmtId="0" fontId="13" fillId="4" borderId="13" xfId="0" applyFont="1" applyFill="1" applyBorder="1" applyAlignment="1">
      <alignment vertical="center" textRotation="255"/>
    </xf>
    <xf numFmtId="0" fontId="60" fillId="11" borderId="0" xfId="0" applyFont="1" applyFill="1" applyAlignment="1">
      <alignment horizontal="center" vertical="center"/>
    </xf>
    <xf numFmtId="0" fontId="21" fillId="11" borderId="0" xfId="0" quotePrefix="1" applyFont="1" applyFill="1" applyBorder="1" applyAlignment="1">
      <alignment horizontal="left" vertical="center" wrapText="1"/>
    </xf>
    <xf numFmtId="0" fontId="21" fillId="11" borderId="0" xfId="0" applyFont="1" applyFill="1" applyBorder="1" applyAlignment="1">
      <alignment horizontal="left" vertical="center" wrapText="1"/>
    </xf>
    <xf numFmtId="0" fontId="22" fillId="11" borderId="0" xfId="0" applyFont="1" applyFill="1" applyBorder="1" applyAlignment="1">
      <alignment horizontal="left" vertical="center" wrapText="1"/>
    </xf>
    <xf numFmtId="0" fontId="21" fillId="11" borderId="0" xfId="0" applyFont="1" applyFill="1" applyAlignment="1">
      <alignment vertical="center"/>
    </xf>
    <xf numFmtId="0" fontId="22" fillId="11" borderId="0" xfId="0" applyFont="1" applyFill="1" applyAlignment="1">
      <alignment vertical="center"/>
    </xf>
    <xf numFmtId="0" fontId="21" fillId="11" borderId="0" xfId="0" quotePrefix="1" applyFont="1" applyFill="1" applyAlignment="1">
      <alignment horizontal="left" vertical="center"/>
    </xf>
    <xf numFmtId="0" fontId="6" fillId="4" borderId="62" xfId="0" quotePrefix="1" applyFont="1" applyFill="1" applyBorder="1" applyAlignment="1">
      <alignment horizontal="center" vertical="center"/>
    </xf>
    <xf numFmtId="0" fontId="6" fillId="4" borderId="63" xfId="0" applyFont="1" applyFill="1" applyBorder="1" applyAlignment="1">
      <alignment horizontal="center" vertical="center"/>
    </xf>
    <xf numFmtId="0" fontId="6" fillId="4" borderId="64" xfId="0" applyFont="1" applyFill="1" applyBorder="1" applyAlignment="1">
      <alignment horizontal="center" vertical="center"/>
    </xf>
    <xf numFmtId="0" fontId="23" fillId="4" borderId="20" xfId="0" applyFont="1" applyFill="1" applyBorder="1" applyAlignment="1">
      <alignment horizontal="center" vertical="center" wrapText="1"/>
    </xf>
    <xf numFmtId="0" fontId="23" fillId="4" borderId="21" xfId="0" applyFont="1" applyFill="1" applyBorder="1" applyAlignment="1">
      <alignment horizontal="center" vertical="center" wrapText="1"/>
    </xf>
    <xf numFmtId="0" fontId="23" fillId="4" borderId="52" xfId="0" applyFont="1" applyFill="1" applyBorder="1" applyAlignment="1">
      <alignment horizontal="center" vertical="center" wrapText="1"/>
    </xf>
    <xf numFmtId="0" fontId="21" fillId="7" borderId="7" xfId="1" applyFont="1" applyFill="1" applyBorder="1" applyAlignment="1">
      <alignment horizontal="center" vertical="center" wrapText="1"/>
    </xf>
    <xf numFmtId="0" fontId="29" fillId="0" borderId="26" xfId="1" applyFont="1" applyBorder="1" applyAlignment="1">
      <alignment horizontal="center"/>
    </xf>
    <xf numFmtId="0" fontId="29" fillId="0" borderId="12" xfId="1" applyFont="1" applyBorder="1" applyAlignment="1">
      <alignment horizontal="center"/>
    </xf>
    <xf numFmtId="0" fontId="29" fillId="0" borderId="27" xfId="1" applyFont="1" applyBorder="1" applyAlignment="1">
      <alignment horizontal="center"/>
    </xf>
    <xf numFmtId="0" fontId="21" fillId="7" borderId="11" xfId="1" applyFont="1" applyFill="1" applyBorder="1" applyAlignment="1">
      <alignment horizontal="center" vertical="center" wrapText="1"/>
    </xf>
    <xf numFmtId="0" fontId="21" fillId="7" borderId="16" xfId="1" applyFont="1" applyFill="1" applyBorder="1" applyAlignment="1">
      <alignment horizontal="center" vertical="center" wrapText="1"/>
    </xf>
    <xf numFmtId="0" fontId="15" fillId="2" borderId="14" xfId="1" applyFont="1" applyFill="1" applyBorder="1" applyAlignment="1">
      <alignment horizontal="center" vertical="center" wrapText="1"/>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21" fillId="7" borderId="0" xfId="1" applyFont="1" applyFill="1" applyBorder="1" applyAlignment="1">
      <alignment horizontal="center" vertical="center" wrapText="1"/>
    </xf>
    <xf numFmtId="0" fontId="21" fillId="7" borderId="14" xfId="1" applyFont="1" applyFill="1" applyBorder="1" applyAlignment="1">
      <alignment horizontal="center" vertical="center" wrapText="1"/>
    </xf>
    <xf numFmtId="0" fontId="21" fillId="7" borderId="18" xfId="1" applyFont="1" applyFill="1" applyBorder="1" applyAlignment="1">
      <alignment horizontal="center" vertical="center" wrapText="1"/>
    </xf>
    <xf numFmtId="0" fontId="21" fillId="7" borderId="19" xfId="1" applyFont="1" applyFill="1" applyBorder="1" applyAlignment="1">
      <alignment horizontal="center" vertical="center" wrapText="1"/>
    </xf>
    <xf numFmtId="0" fontId="4" fillId="0" borderId="14"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14" xfId="1" quotePrefix="1" applyFont="1" applyFill="1" applyBorder="1" applyAlignment="1">
      <alignment horizontal="center" vertical="center"/>
    </xf>
    <xf numFmtId="0" fontId="61" fillId="11" borderId="0" xfId="1" applyFont="1" applyFill="1" applyAlignment="1">
      <alignment vertical="center" wrapText="1"/>
    </xf>
    <xf numFmtId="0" fontId="61" fillId="11" borderId="0" xfId="1" applyFont="1" applyFill="1" applyAlignment="1">
      <alignment horizontal="left" vertical="center" wrapText="1"/>
    </xf>
    <xf numFmtId="0" fontId="62" fillId="11" borderId="0" xfId="1" applyFont="1" applyFill="1" applyAlignment="1">
      <alignment horizontal="left" vertical="center" wrapText="1"/>
    </xf>
    <xf numFmtId="0" fontId="61" fillId="11" borderId="0" xfId="1" quotePrefix="1" applyFont="1" applyFill="1" applyAlignment="1">
      <alignment horizontal="left" vertical="center" wrapText="1"/>
    </xf>
    <xf numFmtId="0" fontId="61" fillId="11" borderId="0" xfId="1" applyFont="1" applyFill="1" applyAlignment="1">
      <alignment vertical="center"/>
    </xf>
    <xf numFmtId="0" fontId="62" fillId="11" borderId="0" xfId="1" applyFont="1" applyFill="1" applyAlignment="1">
      <alignment vertical="center"/>
    </xf>
    <xf numFmtId="0" fontId="61" fillId="11" borderId="0" xfId="1" quotePrefix="1" applyFont="1" applyFill="1" applyBorder="1" applyAlignment="1">
      <alignment horizontal="left" vertical="center"/>
    </xf>
    <xf numFmtId="0" fontId="62" fillId="11" borderId="0" xfId="1" applyFont="1" applyFill="1" applyBorder="1" applyAlignment="1">
      <alignment vertical="center"/>
    </xf>
    <xf numFmtId="0" fontId="21" fillId="7" borderId="7" xfId="0" applyFont="1" applyFill="1" applyBorder="1" applyAlignment="1">
      <alignment horizontal="center" vertical="center" wrapText="1"/>
    </xf>
    <xf numFmtId="0" fontId="29" fillId="0" borderId="26" xfId="0" applyFont="1" applyBorder="1" applyAlignment="1">
      <alignment horizontal="center"/>
    </xf>
    <xf numFmtId="0" fontId="29" fillId="0" borderId="12" xfId="0" applyFont="1" applyBorder="1" applyAlignment="1">
      <alignment horizontal="center"/>
    </xf>
    <xf numFmtId="0" fontId="29" fillId="0" borderId="27" xfId="0" applyFont="1" applyBorder="1" applyAlignment="1">
      <alignment horizontal="center"/>
    </xf>
    <xf numFmtId="0" fontId="21" fillId="7" borderId="11" xfId="0" applyFont="1" applyFill="1" applyBorder="1" applyAlignment="1">
      <alignment horizontal="center" vertical="center" wrapText="1"/>
    </xf>
    <xf numFmtId="0" fontId="21" fillId="7" borderId="16"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21" fillId="7" borderId="0"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1" fillId="7" borderId="18" xfId="0" applyFont="1" applyFill="1" applyBorder="1" applyAlignment="1">
      <alignment horizontal="center" vertical="center" wrapText="1"/>
    </xf>
    <xf numFmtId="0" fontId="21" fillId="7" borderId="19"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quotePrefix="1" applyFont="1" applyFill="1" applyBorder="1" applyAlignment="1">
      <alignment horizontal="center" vertical="center"/>
    </xf>
    <xf numFmtId="0" fontId="61" fillId="12" borderId="0" xfId="0" applyFont="1" applyFill="1" applyAlignment="1">
      <alignment vertical="center" wrapText="1"/>
    </xf>
    <xf numFmtId="0" fontId="61" fillId="12" borderId="0" xfId="0" applyFont="1" applyFill="1" applyAlignment="1">
      <alignment horizontal="left" vertical="center" wrapText="1"/>
    </xf>
    <xf numFmtId="0" fontId="62" fillId="12" borderId="0" xfId="0" applyFont="1" applyFill="1" applyAlignment="1">
      <alignment horizontal="left" vertical="center" wrapText="1"/>
    </xf>
    <xf numFmtId="0" fontId="61" fillId="12" borderId="0" xfId="0" quotePrefix="1" applyFont="1" applyFill="1" applyAlignment="1">
      <alignment horizontal="left" vertical="center" wrapText="1"/>
    </xf>
    <xf numFmtId="0" fontId="61" fillId="12" borderId="0" xfId="0" applyFont="1" applyFill="1" applyAlignment="1">
      <alignment vertical="center"/>
    </xf>
    <xf numFmtId="0" fontId="62" fillId="12" borderId="0" xfId="0" applyFont="1" applyFill="1" applyAlignment="1">
      <alignment vertical="center"/>
    </xf>
    <xf numFmtId="0" fontId="61" fillId="12" borderId="0" xfId="0" quotePrefix="1" applyFont="1" applyFill="1" applyAlignment="1">
      <alignment horizontal="left" vertical="center"/>
    </xf>
    <xf numFmtId="4" fontId="63" fillId="0" borderId="11" xfId="0" applyNumberFormat="1" applyFont="1" applyBorder="1" applyAlignment="1">
      <alignment horizontal="center" vertical="center" wrapText="1"/>
    </xf>
    <xf numFmtId="4" fontId="63" fillId="0" borderId="17" xfId="0" applyNumberFormat="1" applyFont="1" applyBorder="1" applyAlignment="1">
      <alignment horizontal="center" vertical="center" wrapText="1"/>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21" fillId="12" borderId="0" xfId="0" applyFont="1" applyFill="1" applyAlignment="1">
      <alignment horizontal="center" vertical="center" wrapText="1"/>
    </xf>
    <xf numFmtId="0" fontId="4" fillId="4" borderId="14" xfId="0" applyFont="1" applyFill="1" applyBorder="1" applyAlignment="1">
      <alignment horizontal="center"/>
    </xf>
    <xf numFmtId="0" fontId="4" fillId="4" borderId="18" xfId="0" applyFont="1" applyFill="1" applyBorder="1" applyAlignment="1">
      <alignment horizontal="center"/>
    </xf>
    <xf numFmtId="0" fontId="4" fillId="4" borderId="19" xfId="0" applyFont="1" applyFill="1" applyBorder="1" applyAlignment="1">
      <alignment horizontal="center"/>
    </xf>
    <xf numFmtId="0" fontId="4" fillId="4" borderId="14" xfId="0" quotePrefix="1" applyFont="1" applyFill="1" applyBorder="1" applyAlignment="1">
      <alignment horizontal="center"/>
    </xf>
    <xf numFmtId="0" fontId="11" fillId="4" borderId="21"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30" fillId="4" borderId="15" xfId="0" quotePrefix="1" applyFont="1" applyFill="1" applyBorder="1" applyAlignment="1">
      <alignment horizontal="center" vertical="center" wrapText="1"/>
    </xf>
    <xf numFmtId="0" fontId="30" fillId="4" borderId="0"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30" fillId="4" borderId="44" xfId="0" applyFont="1" applyFill="1" applyBorder="1" applyAlignment="1">
      <alignment horizontal="center" vertical="center" wrapText="1"/>
    </xf>
    <xf numFmtId="0" fontId="30" fillId="4" borderId="43" xfId="0" applyFont="1" applyFill="1" applyBorder="1" applyAlignment="1">
      <alignment horizontal="center" vertical="center" wrapText="1"/>
    </xf>
    <xf numFmtId="0" fontId="21" fillId="4" borderId="13" xfId="0" applyFont="1" applyFill="1" applyBorder="1" applyAlignment="1">
      <alignment horizontal="center"/>
    </xf>
    <xf numFmtId="0" fontId="21" fillId="4" borderId="44" xfId="0" applyFont="1" applyFill="1" applyBorder="1" applyAlignment="1">
      <alignment horizontal="center"/>
    </xf>
    <xf numFmtId="0" fontId="21" fillId="4" borderId="46" xfId="0" applyFont="1" applyFill="1" applyBorder="1" applyAlignment="1">
      <alignment horizontal="center"/>
    </xf>
    <xf numFmtId="0" fontId="6" fillId="4" borderId="14" xfId="0" quotePrefix="1"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7" fillId="9" borderId="0" xfId="0" applyFont="1" applyFill="1" applyAlignment="1">
      <alignment horizontal="left" vertical="center" wrapText="1"/>
    </xf>
    <xf numFmtId="0" fontId="7" fillId="6" borderId="14"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9" fontId="7" fillId="0" borderId="14" xfId="0" applyNumberFormat="1" applyFont="1" applyBorder="1" applyAlignment="1">
      <alignment horizontal="center" vertical="center"/>
    </xf>
    <xf numFmtId="9" fontId="7" fillId="0" borderId="18" xfId="0" applyNumberFormat="1" applyFont="1" applyBorder="1" applyAlignment="1">
      <alignment horizontal="center" vertical="center"/>
    </xf>
    <xf numFmtId="9" fontId="7" fillId="0" borderId="19" xfId="0" applyNumberFormat="1" applyFont="1" applyBorder="1" applyAlignment="1">
      <alignment horizontal="center" vertical="center"/>
    </xf>
    <xf numFmtId="4" fontId="7" fillId="0" borderId="14" xfId="0" applyNumberFormat="1" applyFont="1" applyBorder="1" applyAlignment="1">
      <alignment horizontal="center" vertical="center"/>
    </xf>
    <xf numFmtId="4" fontId="7" fillId="0" borderId="18" xfId="0" applyNumberFormat="1" applyFont="1" applyBorder="1" applyAlignment="1">
      <alignment horizontal="center" vertical="center"/>
    </xf>
    <xf numFmtId="4" fontId="7" fillId="0" borderId="19" xfId="0" applyNumberFormat="1" applyFont="1" applyBorder="1" applyAlignment="1">
      <alignment horizontal="center" vertical="center"/>
    </xf>
    <xf numFmtId="4" fontId="7" fillId="0" borderId="26" xfId="0" applyNumberFormat="1" applyFont="1" applyBorder="1" applyAlignment="1">
      <alignment horizontal="center" vertical="center"/>
    </xf>
    <xf numFmtId="4" fontId="7" fillId="0" borderId="12" xfId="0" applyNumberFormat="1" applyFont="1" applyBorder="1" applyAlignment="1">
      <alignment horizontal="center" vertical="center"/>
    </xf>
    <xf numFmtId="4" fontId="7" fillId="0" borderId="27" xfId="0" applyNumberFormat="1" applyFont="1" applyBorder="1" applyAlignment="1">
      <alignment horizontal="center" vertical="center"/>
    </xf>
    <xf numFmtId="4" fontId="7" fillId="0" borderId="13" xfId="0" applyNumberFormat="1" applyFont="1" applyBorder="1" applyAlignment="1">
      <alignment horizontal="center" vertical="center"/>
    </xf>
    <xf numFmtId="4" fontId="7" fillId="0" borderId="44" xfId="0" applyNumberFormat="1" applyFont="1" applyBorder="1" applyAlignment="1">
      <alignment horizontal="center" vertical="center"/>
    </xf>
    <xf numFmtId="4" fontId="7" fillId="0" borderId="46" xfId="0" applyNumberFormat="1" applyFont="1" applyBorder="1" applyAlignment="1">
      <alignment horizontal="center" vertical="center"/>
    </xf>
    <xf numFmtId="3" fontId="53" fillId="4" borderId="16" xfId="1" applyNumberFormat="1" applyFont="1" applyFill="1" applyBorder="1" applyAlignment="1">
      <alignment horizontal="left" vertical="top" wrapText="1"/>
    </xf>
    <xf numFmtId="0" fontId="58" fillId="4" borderId="21" xfId="0" applyFont="1" applyFill="1" applyBorder="1" applyAlignment="1">
      <alignment horizontal="center" vertical="top"/>
    </xf>
    <xf numFmtId="0" fontId="58" fillId="4" borderId="69" xfId="0" applyFont="1" applyFill="1" applyBorder="1" applyAlignment="1">
      <alignment horizontal="center" vertical="top"/>
    </xf>
    <xf numFmtId="3" fontId="53" fillId="4" borderId="16" xfId="1" applyNumberFormat="1" applyFont="1" applyFill="1" applyBorder="1" applyAlignment="1">
      <alignment horizontal="left" vertical="top"/>
    </xf>
    <xf numFmtId="3" fontId="53" fillId="4" borderId="23" xfId="1" applyNumberFormat="1" applyFont="1" applyFill="1" applyBorder="1" applyAlignment="1">
      <alignment horizontal="left" vertical="top"/>
    </xf>
    <xf numFmtId="0" fontId="31" fillId="2" borderId="14" xfId="0" quotePrefix="1" applyFont="1" applyFill="1" applyBorder="1" applyAlignment="1">
      <alignment horizontal="center" vertical="center"/>
    </xf>
    <xf numFmtId="0" fontId="31" fillId="2" borderId="18" xfId="0" applyFont="1" applyFill="1" applyBorder="1" applyAlignment="1">
      <alignment horizontal="center" vertical="center"/>
    </xf>
    <xf numFmtId="0" fontId="31" fillId="2" borderId="19" xfId="0" applyFont="1" applyFill="1" applyBorder="1" applyAlignment="1">
      <alignment horizontal="center" vertical="center"/>
    </xf>
    <xf numFmtId="0" fontId="12" fillId="6" borderId="14"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14" xfId="0" quotePrefix="1" applyFont="1" applyFill="1" applyBorder="1" applyAlignment="1">
      <alignment horizontal="center" vertical="center" wrapText="1"/>
    </xf>
    <xf numFmtId="0" fontId="12" fillId="6" borderId="18" xfId="0" quotePrefix="1" applyFont="1" applyFill="1" applyBorder="1" applyAlignment="1">
      <alignment horizontal="center" vertical="center" wrapText="1"/>
    </xf>
    <xf numFmtId="0" fontId="12" fillId="6" borderId="19" xfId="0" quotePrefix="1" applyFont="1" applyFill="1" applyBorder="1" applyAlignment="1">
      <alignment horizontal="center" vertical="center" wrapText="1"/>
    </xf>
    <xf numFmtId="0" fontId="65" fillId="11" borderId="0" xfId="0" applyFont="1" applyFill="1" applyAlignment="1">
      <alignment horizontal="center" vertical="center" wrapText="1"/>
    </xf>
    <xf numFmtId="0" fontId="3" fillId="0" borderId="0" xfId="1" applyFont="1" applyAlignment="1">
      <alignment vertical="center" wrapText="1"/>
    </xf>
    <xf numFmtId="0" fontId="3" fillId="0" borderId="0" xfId="1" applyFont="1" applyAlignment="1">
      <alignment horizontal="left" vertical="center" wrapText="1"/>
    </xf>
    <xf numFmtId="0" fontId="3" fillId="0" borderId="0" xfId="1" applyFont="1" applyAlignment="1">
      <alignment vertical="center"/>
    </xf>
    <xf numFmtId="0" fontId="4" fillId="0" borderId="0" xfId="1" applyFont="1" applyAlignment="1">
      <alignment horizontal="center" vertical="center"/>
    </xf>
    <xf numFmtId="0" fontId="65" fillId="11" borderId="0" xfId="0" applyFont="1" applyFill="1" applyAlignment="1">
      <alignment horizontal="center" vertical="center"/>
    </xf>
  </cellXfs>
  <cellStyles count="14">
    <cellStyle name="Custom - Modelo8" xfId="3"/>
    <cellStyle name="Millares 2" xfId="5"/>
    <cellStyle name="Millares 2 2" xfId="13"/>
    <cellStyle name="Millares 2 3" xfId="10"/>
    <cellStyle name="Millares 3" xfId="6"/>
    <cellStyle name="Normal" xfId="0" builtinId="0"/>
    <cellStyle name="Normal 2" xfId="1"/>
    <cellStyle name="Normal 3" xfId="4"/>
    <cellStyle name="Normal 3 2" xfId="12"/>
    <cellStyle name="Normal 3 3" xfId="9"/>
    <cellStyle name="Porcentaje" xfId="2" builtinId="5"/>
    <cellStyle name="Porcentaje 2" xfId="7"/>
    <cellStyle name="Porcentual 2" xfId="11"/>
    <cellStyle name="Porcentual 3" xfId="8"/>
  </cellStyles>
  <dxfs count="0"/>
  <tableStyles count="0" defaultTableStyle="TableStyleMedium9" defaultPivotStyle="PivotStyleLight16"/>
  <colors>
    <mruColors>
      <color rgb="FFAC0000"/>
      <color rgb="FF800000"/>
      <color rgb="FF790D15"/>
      <color rgb="FF96101A"/>
      <color rgb="FFA50021"/>
      <color rgb="FFCC3300"/>
      <color rgb="FF993300"/>
      <color rgb="FF990000"/>
      <color rgb="FFCC0000"/>
      <color rgb="FF8E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xdr:colOff>
      <xdr:row>3</xdr:row>
      <xdr:rowOff>114300</xdr:rowOff>
    </xdr:to>
    <xdr:pic>
      <xdr:nvPicPr>
        <xdr:cNvPr id="2" name="1 Imagen" descr="escudo.png"/>
        <xdr:cNvPicPr>
          <a:picLocks noChangeAspect="1"/>
        </xdr:cNvPicPr>
      </xdr:nvPicPr>
      <xdr:blipFill>
        <a:blip xmlns:r="http://schemas.openxmlformats.org/officeDocument/2006/relationships" r:embed="rId1" cstate="print"/>
        <a:stretch>
          <a:fillRect/>
        </a:stretch>
      </xdr:blipFill>
      <xdr:spPr>
        <a:xfrm>
          <a:off x="0" y="0"/>
          <a:ext cx="766233" cy="590550"/>
        </a:xfrm>
        <a:prstGeom prst="rect">
          <a:avLst/>
        </a:prstGeom>
      </xdr:spPr>
    </xdr:pic>
    <xdr:clientData/>
  </xdr:twoCellAnchor>
  <xdr:twoCellAnchor>
    <xdr:from>
      <xdr:col>2</xdr:col>
      <xdr:colOff>1185333</xdr:colOff>
      <xdr:row>62</xdr:row>
      <xdr:rowOff>10583</xdr:rowOff>
    </xdr:from>
    <xdr:to>
      <xdr:col>5</xdr:col>
      <xdr:colOff>709083</xdr:colOff>
      <xdr:row>62</xdr:row>
      <xdr:rowOff>10583</xdr:rowOff>
    </xdr:to>
    <xdr:cxnSp macro="">
      <xdr:nvCxnSpPr>
        <xdr:cNvPr id="3" name="2 Conector recto"/>
        <xdr:cNvCxnSpPr/>
      </xdr:nvCxnSpPr>
      <xdr:spPr>
        <a:xfrm flipV="1">
          <a:off x="2656416" y="12541250"/>
          <a:ext cx="31961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1386417</xdr:colOff>
      <xdr:row>62</xdr:row>
      <xdr:rowOff>63500</xdr:rowOff>
    </xdr:from>
    <xdr:to>
      <xdr:col>5</xdr:col>
      <xdr:colOff>575578</xdr:colOff>
      <xdr:row>64</xdr:row>
      <xdr:rowOff>91903</xdr:rowOff>
    </xdr:to>
    <xdr:sp macro="" textlink="">
      <xdr:nvSpPr>
        <xdr:cNvPr id="4" name="3 CuadroTexto"/>
        <xdr:cNvSpPr txBox="1"/>
      </xdr:nvSpPr>
      <xdr:spPr>
        <a:xfrm>
          <a:off x="2857500" y="12594167"/>
          <a:ext cx="2861578" cy="345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DR.</a:t>
          </a:r>
          <a:r>
            <a:rPr lang="es-MX" sz="800" b="0" i="0" u="none" strike="noStrike" baseline="0">
              <a:solidFill>
                <a:schemeClr val="dk1"/>
              </a:solidFill>
              <a:latin typeface="Arial" pitchFamily="34" charset="0"/>
              <a:ea typeface="+mn-ea"/>
              <a:cs typeface="Arial" pitchFamily="34" charset="0"/>
            </a:rPr>
            <a:t> ROBERTO CARLOS ZAMUDIO CORNEJO</a:t>
          </a: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JEFE</a:t>
          </a:r>
          <a:r>
            <a:rPr lang="es-MX" sz="800" b="0" i="0" u="none" strike="noStrike" baseline="0">
              <a:solidFill>
                <a:schemeClr val="dk1"/>
              </a:solidFill>
              <a:latin typeface="Arial" pitchFamily="34" charset="0"/>
              <a:ea typeface="+mn-ea"/>
              <a:cs typeface="Arial" pitchFamily="34" charset="0"/>
            </a:rPr>
            <a:t> DE LA UNIDAD DE PRESUPUESTO Y FINANZAS</a:t>
          </a:r>
          <a:endParaRPr lang="es-MX" sz="800">
            <a:latin typeface="Arial" pitchFamily="34" charset="0"/>
            <a:cs typeface="Arial" pitchFamily="34" charset="0"/>
          </a:endParaRPr>
        </a:p>
      </xdr:txBody>
    </xdr:sp>
    <xdr:clientData/>
  </xdr:twoCellAnchor>
  <xdr:twoCellAnchor>
    <xdr:from>
      <xdr:col>13</xdr:col>
      <xdr:colOff>0</xdr:colOff>
      <xdr:row>62</xdr:row>
      <xdr:rowOff>10578</xdr:rowOff>
    </xdr:from>
    <xdr:to>
      <xdr:col>16</xdr:col>
      <xdr:colOff>559859</xdr:colOff>
      <xdr:row>62</xdr:row>
      <xdr:rowOff>10578</xdr:rowOff>
    </xdr:to>
    <xdr:cxnSp macro="">
      <xdr:nvCxnSpPr>
        <xdr:cNvPr id="5" name="4 Conector recto"/>
        <xdr:cNvCxnSpPr/>
      </xdr:nvCxnSpPr>
      <xdr:spPr>
        <a:xfrm>
          <a:off x="11292417" y="12541245"/>
          <a:ext cx="3121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444486</xdr:colOff>
      <xdr:row>62</xdr:row>
      <xdr:rowOff>42332</xdr:rowOff>
    </xdr:from>
    <xdr:to>
      <xdr:col>16</xdr:col>
      <xdr:colOff>215886</xdr:colOff>
      <xdr:row>65</xdr:row>
      <xdr:rowOff>39448</xdr:rowOff>
    </xdr:to>
    <xdr:sp macro="" textlink="">
      <xdr:nvSpPr>
        <xdr:cNvPr id="6" name="5 CuadroTexto"/>
        <xdr:cNvSpPr txBox="1"/>
      </xdr:nvSpPr>
      <xdr:spPr>
        <a:xfrm>
          <a:off x="11736903" y="12572999"/>
          <a:ext cx="2332566" cy="473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C.P.C BERNARDO HERNÁNDEZ CORTEZ</a:t>
          </a:r>
          <a:r>
            <a:rPr lang="es-MX" sz="800">
              <a:latin typeface="Arial" pitchFamily="34" charset="0"/>
              <a:cs typeface="Arial" pitchFamily="34" charset="0"/>
            </a:rPr>
            <a:t>                                                                                     </a:t>
          </a:r>
          <a:r>
            <a:rPr lang="es-MX" sz="800" b="0" i="0" u="none" strike="noStrike">
              <a:solidFill>
                <a:schemeClr val="dk1"/>
              </a:solidFill>
              <a:latin typeface="Arial" pitchFamily="34" charset="0"/>
              <a:ea typeface="+mn-ea"/>
              <a:cs typeface="Arial" pitchFamily="34" charset="0"/>
            </a:rPr>
            <a:t>CONTADOR</a:t>
          </a:r>
          <a:endParaRPr lang="es-MX" sz="8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9525</xdr:colOff>
      <xdr:row>6</xdr:row>
      <xdr:rowOff>38101</xdr:rowOff>
    </xdr:from>
    <xdr:to>
      <xdr:col>29</xdr:col>
      <xdr:colOff>742950</xdr:colOff>
      <xdr:row>6</xdr:row>
      <xdr:rowOff>47626</xdr:rowOff>
    </xdr:to>
    <xdr:cxnSp macro="">
      <xdr:nvCxnSpPr>
        <xdr:cNvPr id="4" name="1 Conector recto de flecha">
          <a:extLst>
            <a:ext uri="{FF2B5EF4-FFF2-40B4-BE49-F238E27FC236}">
              <a16:creationId xmlns="" xmlns:a16="http://schemas.microsoft.com/office/drawing/2014/main" id="{00000000-0008-0000-0800-000004000000}"/>
            </a:ext>
          </a:extLst>
        </xdr:cNvPr>
        <xdr:cNvCxnSpPr/>
      </xdr:nvCxnSpPr>
      <xdr:spPr>
        <a:xfrm flipH="1">
          <a:off x="22714744" y="942976"/>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9525</xdr:colOff>
      <xdr:row>6</xdr:row>
      <xdr:rowOff>85725</xdr:rowOff>
    </xdr:from>
    <xdr:to>
      <xdr:col>28</xdr:col>
      <xdr:colOff>742950</xdr:colOff>
      <xdr:row>6</xdr:row>
      <xdr:rowOff>95250</xdr:rowOff>
    </xdr:to>
    <xdr:cxnSp macro="">
      <xdr:nvCxnSpPr>
        <xdr:cNvPr id="3" name="1 Conector recto de flecha">
          <a:extLst>
            <a:ext uri="{FF2B5EF4-FFF2-40B4-BE49-F238E27FC236}">
              <a16:creationId xmlns="" xmlns:a16="http://schemas.microsoft.com/office/drawing/2014/main" id="{00000000-0008-0000-0900-000003000000}"/>
            </a:ext>
          </a:extLst>
        </xdr:cNvPr>
        <xdr:cNvCxnSpPr/>
      </xdr:nvCxnSpPr>
      <xdr:spPr>
        <a:xfrm flipH="1">
          <a:off x="22212300" y="923925"/>
          <a:ext cx="6191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6</xdr:row>
      <xdr:rowOff>38101</xdr:rowOff>
    </xdr:from>
    <xdr:to>
      <xdr:col>29</xdr:col>
      <xdr:colOff>742950</xdr:colOff>
      <xdr:row>6</xdr:row>
      <xdr:rowOff>47626</xdr:rowOff>
    </xdr:to>
    <xdr:cxnSp macro="">
      <xdr:nvCxnSpPr>
        <xdr:cNvPr id="5" name="1 Conector recto de flecha">
          <a:extLst>
            <a:ext uri="{FF2B5EF4-FFF2-40B4-BE49-F238E27FC236}">
              <a16:creationId xmlns="" xmlns:a16="http://schemas.microsoft.com/office/drawing/2014/main" id="{00000000-0008-0000-0900-000005000000}"/>
            </a:ext>
          </a:extLst>
        </xdr:cNvPr>
        <xdr:cNvCxnSpPr/>
      </xdr:nvCxnSpPr>
      <xdr:spPr>
        <a:xfrm flipH="1">
          <a:off x="22564725" y="1323976"/>
          <a:ext cx="6191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6</xdr:row>
      <xdr:rowOff>38101</xdr:rowOff>
    </xdr:from>
    <xdr:to>
      <xdr:col>29</xdr:col>
      <xdr:colOff>742950</xdr:colOff>
      <xdr:row>6</xdr:row>
      <xdr:rowOff>47626</xdr:rowOff>
    </xdr:to>
    <xdr:cxnSp macro="">
      <xdr:nvCxnSpPr>
        <xdr:cNvPr id="4" name="1 Conector recto de flecha">
          <a:extLst>
            <a:ext uri="{FF2B5EF4-FFF2-40B4-BE49-F238E27FC236}">
              <a16:creationId xmlns="" xmlns:a16="http://schemas.microsoft.com/office/drawing/2014/main" id="{3B1D9759-9A4D-44E1-911C-9C1D3D1A12C0}"/>
            </a:ext>
          </a:extLst>
        </xdr:cNvPr>
        <xdr:cNvCxnSpPr/>
      </xdr:nvCxnSpPr>
      <xdr:spPr>
        <a:xfrm flipH="1">
          <a:off x="22650450" y="1552576"/>
          <a:ext cx="6191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9525</xdr:colOff>
      <xdr:row>6</xdr:row>
      <xdr:rowOff>85725</xdr:rowOff>
    </xdr:from>
    <xdr:to>
      <xdr:col>29</xdr:col>
      <xdr:colOff>742950</xdr:colOff>
      <xdr:row>6</xdr:row>
      <xdr:rowOff>95250</xdr:rowOff>
    </xdr:to>
    <xdr:cxnSp macro="">
      <xdr:nvCxnSpPr>
        <xdr:cNvPr id="2" name="1 Conector recto de flecha">
          <a:extLst>
            <a:ext uri="{FF2B5EF4-FFF2-40B4-BE49-F238E27FC236}">
              <a16:creationId xmlns="" xmlns:a16="http://schemas.microsoft.com/office/drawing/2014/main" id="{00000000-0008-0000-0A00-000002000000}"/>
            </a:ext>
          </a:extLst>
        </xdr:cNvPr>
        <xdr:cNvCxnSpPr/>
      </xdr:nvCxnSpPr>
      <xdr:spPr>
        <a:xfrm flipH="1">
          <a:off x="21697950" y="990600"/>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6</xdr:row>
      <xdr:rowOff>38101</xdr:rowOff>
    </xdr:from>
    <xdr:to>
      <xdr:col>29</xdr:col>
      <xdr:colOff>742950</xdr:colOff>
      <xdr:row>6</xdr:row>
      <xdr:rowOff>47626</xdr:rowOff>
    </xdr:to>
    <xdr:cxnSp macro="">
      <xdr:nvCxnSpPr>
        <xdr:cNvPr id="4" name="1 Conector recto de flecha">
          <a:extLst>
            <a:ext uri="{FF2B5EF4-FFF2-40B4-BE49-F238E27FC236}">
              <a16:creationId xmlns="" xmlns:a16="http://schemas.microsoft.com/office/drawing/2014/main" id="{16A45BD0-D0AE-4D1C-BD83-A3858ECD7FAD}"/>
            </a:ext>
          </a:extLst>
        </xdr:cNvPr>
        <xdr:cNvCxnSpPr/>
      </xdr:nvCxnSpPr>
      <xdr:spPr>
        <a:xfrm flipH="1">
          <a:off x="22650450" y="1552576"/>
          <a:ext cx="6191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Formato%20Reportes%20ART%2038%202019%20-%20UP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Primer%20Trimestre,%20Reportes%20ART.%2038%202019%20-%20UABC%20(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wnloads/TERCER%20Trimestre,%20Reportes%20ART.%2038%202019%20-%20UABC%20ped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sheetName val="HOJA DE TRABAJO DE LA IES"/>
      <sheetName val="Hoja1"/>
      <sheetName val="FRACCION I 2019"/>
      <sheetName val="FRACCIÓN II 1er 2019"/>
      <sheetName val="FRACCIÓN II 2do 2019"/>
      <sheetName val="FRACCIÓN II 3er 2019"/>
      <sheetName val="FRACCIÓN II 4to 2019"/>
      <sheetName val="FRACCIÓN III 1er 2019"/>
      <sheetName val="FRACCIÓN III 2do 2019"/>
      <sheetName val="FRACCIÓN III 3do 2019"/>
      <sheetName val="FRACCIÓN III 4to 2019"/>
      <sheetName val="FRAC V LICENCIATURA"/>
    </sheetNames>
    <sheetDataSet>
      <sheetData sheetId="0"/>
      <sheetData sheetId="1"/>
      <sheetData sheetId="2"/>
      <sheetData sheetId="3">
        <row r="11">
          <cell r="A11" t="str">
            <v>U. A. del Carmen</v>
          </cell>
        </row>
      </sheetData>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sheetName val="HOJA DE TRABAJO DE LA IES"/>
      <sheetName val="Hoja1"/>
      <sheetName val="FRACCION I 2019"/>
      <sheetName val="FRACCIÓN II 1er 2019"/>
      <sheetName val="FRACCIÓN II 2do 2019"/>
      <sheetName val="FRACCIÓN II 3er 2019"/>
      <sheetName val="FRACCIÓN II 4to 2019"/>
      <sheetName val="FRACCIÓN III 1er 2019"/>
      <sheetName val="FRACCIÓN III 2do 2019"/>
      <sheetName val="FRACCIÓN III 3do 2019"/>
      <sheetName val="FRACCIÓN III 4to 2019"/>
      <sheetName val="FRAC V LICENCIATURA"/>
    </sheetNames>
    <sheetDataSet>
      <sheetData sheetId="0"/>
      <sheetData sheetId="1"/>
      <sheetData sheetId="2"/>
      <sheetData sheetId="3">
        <row r="11">
          <cell r="A11" t="str">
            <v>U. A. de Baja California</v>
          </cell>
        </row>
      </sheetData>
      <sheetData sheetId="4">
        <row r="231">
          <cell r="U231">
            <v>277250.70943999989</v>
          </cell>
        </row>
      </sheetData>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sheetName val="HOJA DE TRABAJO DE LA IES"/>
      <sheetName val="Hoja1"/>
      <sheetName val="FRACCION I 2019"/>
      <sheetName val="FRACCIÓN II 1er 2019"/>
      <sheetName val="FRACCIÓN II 2do 2019"/>
      <sheetName val="FRACCIÓN II 3er 2019"/>
      <sheetName val="FRACCIÓN II 4to 2019"/>
      <sheetName val="FRACCIÓN III 1er 2019"/>
      <sheetName val="FRACCIÓN III 2do 2019"/>
      <sheetName val="FRACCIÓN III 3do 2019"/>
      <sheetName val="FRACCIÓN III 4to 2019"/>
      <sheetName val="FRAC V LICENCIATURA"/>
    </sheetNames>
    <sheetDataSet>
      <sheetData sheetId="0" refreshError="1"/>
      <sheetData sheetId="1" refreshError="1"/>
      <sheetData sheetId="2" refreshError="1"/>
      <sheetData sheetId="3">
        <row r="11">
          <cell r="A11" t="str">
            <v>U. A. de Baja California</v>
          </cell>
        </row>
      </sheetData>
      <sheetData sheetId="4" refreshError="1"/>
      <sheetData sheetId="5">
        <row r="262">
          <cell r="U262">
            <v>716290.87191714323</v>
          </cell>
        </row>
      </sheetData>
      <sheetData sheetId="6"/>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W62"/>
  <sheetViews>
    <sheetView tabSelected="1" topLeftCell="B1" zoomScaleNormal="100" workbookViewId="0">
      <selection activeCell="Q20" sqref="Q20"/>
    </sheetView>
  </sheetViews>
  <sheetFormatPr baseColWidth="10" defaultColWidth="11.44140625" defaultRowHeight="13.8" x14ac:dyDescent="0.3"/>
  <cols>
    <col min="1" max="1" width="10.5546875" style="147" customWidth="1"/>
    <col min="2" max="2" width="11.44140625" style="147"/>
    <col min="3" max="3" width="31.88671875" style="147" customWidth="1"/>
    <col min="4" max="4" width="11.88671875" style="147" bestFit="1" customWidth="1"/>
    <col min="5" max="8" width="11.5546875" style="147" bestFit="1" customWidth="1"/>
    <col min="9" max="9" width="12.109375" style="147" customWidth="1"/>
    <col min="10" max="11" width="11.5546875" style="147" bestFit="1" customWidth="1"/>
    <col min="12" max="13" width="12.33203125" style="147" bestFit="1" customWidth="1"/>
    <col min="14" max="14" width="14.6640625" style="147" customWidth="1"/>
    <col min="15" max="15" width="12.33203125" style="147" customWidth="1"/>
    <col min="16" max="16" width="12.33203125" style="147" bestFit="1" customWidth="1"/>
    <col min="17" max="17" width="12.5546875" style="147" customWidth="1"/>
    <col min="18" max="18" width="14" style="147" customWidth="1"/>
    <col min="19" max="19" width="12.88671875" style="147" customWidth="1"/>
    <col min="20" max="22" width="4" style="147" customWidth="1"/>
    <col min="23" max="23" width="11.5546875" style="147" bestFit="1" customWidth="1"/>
    <col min="24" max="16384" width="11.44140625" style="147"/>
  </cols>
  <sheetData>
    <row r="1" spans="1:19" x14ac:dyDescent="0.3">
      <c r="A1" s="554" t="s">
        <v>82</v>
      </c>
      <c r="B1" s="555"/>
      <c r="C1" s="555"/>
      <c r="D1" s="555"/>
      <c r="E1" s="555"/>
      <c r="F1" s="555"/>
      <c r="G1" s="555"/>
      <c r="H1" s="555"/>
      <c r="I1" s="555"/>
      <c r="J1" s="555"/>
      <c r="K1" s="555"/>
      <c r="L1" s="555"/>
      <c r="M1" s="555"/>
      <c r="N1" s="555"/>
      <c r="O1" s="555"/>
      <c r="P1" s="555"/>
      <c r="Q1" s="555"/>
      <c r="R1" s="555"/>
      <c r="S1" s="555"/>
    </row>
    <row r="2" spans="1:19" x14ac:dyDescent="0.3">
      <c r="A2" s="554" t="s">
        <v>647</v>
      </c>
      <c r="B2" s="555"/>
      <c r="C2" s="555"/>
      <c r="D2" s="555"/>
      <c r="E2" s="555"/>
      <c r="F2" s="555"/>
      <c r="G2" s="555"/>
      <c r="H2" s="555"/>
      <c r="I2" s="555"/>
      <c r="J2" s="555"/>
      <c r="K2" s="555"/>
      <c r="L2" s="555"/>
      <c r="M2" s="555"/>
      <c r="N2" s="555"/>
      <c r="O2" s="555"/>
      <c r="P2" s="555"/>
      <c r="Q2" s="555"/>
      <c r="R2" s="555"/>
      <c r="S2" s="555"/>
    </row>
    <row r="3" spans="1:19" x14ac:dyDescent="0.3">
      <c r="A3" s="554" t="s">
        <v>649</v>
      </c>
      <c r="B3" s="555"/>
      <c r="C3" s="555"/>
      <c r="D3" s="555"/>
      <c r="E3" s="555"/>
      <c r="F3" s="555"/>
      <c r="G3" s="555"/>
      <c r="H3" s="555"/>
      <c r="I3" s="555"/>
      <c r="J3" s="555"/>
      <c r="K3" s="555"/>
      <c r="L3" s="555"/>
      <c r="M3" s="555"/>
      <c r="N3" s="555"/>
      <c r="O3" s="555"/>
      <c r="P3" s="555"/>
      <c r="Q3" s="555"/>
      <c r="R3" s="555"/>
      <c r="S3" s="555"/>
    </row>
    <row r="4" spans="1:19" ht="21.75" customHeight="1" x14ac:dyDescent="0.3">
      <c r="A4" s="554" t="s">
        <v>648</v>
      </c>
      <c r="B4" s="555"/>
      <c r="C4" s="555"/>
      <c r="D4" s="555"/>
      <c r="E4" s="555"/>
      <c r="F4" s="555"/>
      <c r="G4" s="555"/>
      <c r="H4" s="555"/>
      <c r="I4" s="555"/>
      <c r="J4" s="555"/>
      <c r="K4" s="555"/>
      <c r="L4" s="555"/>
      <c r="M4" s="555"/>
      <c r="N4" s="555"/>
      <c r="O4" s="555"/>
      <c r="P4" s="555"/>
      <c r="Q4" s="555"/>
      <c r="R4" s="555"/>
      <c r="S4" s="555"/>
    </row>
    <row r="5" spans="1:19" x14ac:dyDescent="0.3">
      <c r="B5" s="566" t="s">
        <v>211</v>
      </c>
      <c r="C5" s="567"/>
      <c r="D5" s="567"/>
      <c r="E5" s="567"/>
      <c r="F5" s="567"/>
      <c r="G5" s="567"/>
      <c r="H5" s="567"/>
      <c r="I5" s="567"/>
      <c r="J5" s="567"/>
      <c r="K5" s="567"/>
      <c r="L5" s="567"/>
      <c r="M5" s="567"/>
      <c r="N5" s="567"/>
      <c r="O5" s="567"/>
      <c r="P5" s="567"/>
      <c r="Q5" s="567"/>
      <c r="R5" s="568"/>
    </row>
    <row r="7" spans="1:19" ht="31.5" customHeight="1" x14ac:dyDescent="0.3">
      <c r="E7" s="583" t="s">
        <v>36</v>
      </c>
      <c r="F7" s="563" t="s">
        <v>212</v>
      </c>
      <c r="G7" s="564"/>
      <c r="H7" s="564"/>
      <c r="I7" s="564"/>
      <c r="J7" s="564"/>
      <c r="K7" s="564"/>
      <c r="L7" s="564"/>
      <c r="M7" s="565"/>
      <c r="N7" s="583" t="s">
        <v>36</v>
      </c>
    </row>
    <row r="8" spans="1:19" ht="60" customHeight="1" thickBot="1" x14ac:dyDescent="0.35">
      <c r="E8" s="584"/>
      <c r="F8" s="54" t="str">
        <f>B30</f>
        <v>SUBSIDIOS FEDERALES PARA ORGANISMOS DESCENTRALIZADOS ESTATALES             U006</v>
      </c>
      <c r="G8" s="54" t="str">
        <f>B32</f>
        <v>CARRERA DOCENTE                                    U040</v>
      </c>
      <c r="H8" s="55" t="str">
        <f>B34</f>
        <v>APOYOS A CENTROS Y ORGANIZACIONES DE EDUCACIÓN                                                  U080</v>
      </c>
      <c r="I8" s="54" t="str">
        <f>B36</f>
        <v>100 UNIVERSIDADES BENITO JUÁREZ       U083</v>
      </c>
      <c r="J8" s="54" t="str">
        <f>B38</f>
        <v>PROGRAMA PARA EL DESARROLLO PROFESIONAL DOCENTE (PRODEP)       S247</v>
      </c>
      <c r="K8" s="54" t="str">
        <f>B40</f>
        <v>PROGRAMA FORTALECIMIENTO DE LA CALIDAD EDUCATIVA (PFCE)       S267</v>
      </c>
      <c r="L8" s="32" t="str">
        <f>B42</f>
        <v>AAA</v>
      </c>
      <c r="M8" s="32" t="str">
        <f>B44</f>
        <v>BBB</v>
      </c>
      <c r="N8" s="584"/>
    </row>
    <row r="9" spans="1:19" x14ac:dyDescent="0.3">
      <c r="E9" s="28" t="s">
        <v>24</v>
      </c>
      <c r="F9" s="144">
        <f>D31</f>
        <v>108596</v>
      </c>
      <c r="G9" s="144">
        <f>D33</f>
        <v>0</v>
      </c>
      <c r="H9" s="144">
        <f>D35</f>
        <v>0</v>
      </c>
      <c r="I9" s="144">
        <f>D37</f>
        <v>0</v>
      </c>
      <c r="J9" s="144">
        <f>D39</f>
        <v>0</v>
      </c>
      <c r="K9" s="144">
        <f>D41</f>
        <v>0</v>
      </c>
      <c r="L9" s="144">
        <f>D43</f>
        <v>0</v>
      </c>
      <c r="M9" s="144">
        <f>D45</f>
        <v>0</v>
      </c>
      <c r="N9" s="30" t="s">
        <v>24</v>
      </c>
    </row>
    <row r="10" spans="1:19" x14ac:dyDescent="0.3">
      <c r="E10" s="29" t="s">
        <v>25</v>
      </c>
      <c r="F10" s="145">
        <f>E31</f>
        <v>209370</v>
      </c>
      <c r="G10" s="145">
        <f>E33</f>
        <v>0</v>
      </c>
      <c r="H10" s="145">
        <f>E35</f>
        <v>0</v>
      </c>
      <c r="I10" s="145">
        <f>E37</f>
        <v>0</v>
      </c>
      <c r="J10" s="145">
        <f>E39</f>
        <v>0</v>
      </c>
      <c r="K10" s="145">
        <f>E41</f>
        <v>0</v>
      </c>
      <c r="L10" s="145">
        <f>E43</f>
        <v>0</v>
      </c>
      <c r="M10" s="145">
        <f>E45</f>
        <v>0</v>
      </c>
      <c r="N10" s="31" t="s">
        <v>25</v>
      </c>
    </row>
    <row r="11" spans="1:19" x14ac:dyDescent="0.3">
      <c r="E11" s="29" t="s">
        <v>26</v>
      </c>
      <c r="F11" s="145">
        <f>F31</f>
        <v>154391</v>
      </c>
      <c r="G11" s="145">
        <f>F33</f>
        <v>0</v>
      </c>
      <c r="H11" s="145">
        <f>F35</f>
        <v>0</v>
      </c>
      <c r="I11" s="145">
        <f>F37</f>
        <v>0</v>
      </c>
      <c r="J11" s="145">
        <f>F39</f>
        <v>0</v>
      </c>
      <c r="K11" s="145">
        <f>F41</f>
        <v>0</v>
      </c>
      <c r="L11" s="145">
        <f>F43</f>
        <v>0</v>
      </c>
      <c r="M11" s="145">
        <f>F45</f>
        <v>0</v>
      </c>
      <c r="N11" s="31" t="s">
        <v>26</v>
      </c>
    </row>
    <row r="12" spans="1:19" x14ac:dyDescent="0.3">
      <c r="E12" s="29" t="s">
        <v>27</v>
      </c>
      <c r="F12" s="145">
        <f>H31</f>
        <v>103205</v>
      </c>
      <c r="G12" s="145">
        <f>H33</f>
        <v>0</v>
      </c>
      <c r="H12" s="145">
        <f>H35</f>
        <v>0</v>
      </c>
      <c r="I12" s="145">
        <f>H37</f>
        <v>0</v>
      </c>
      <c r="J12" s="145">
        <f>H39</f>
        <v>0</v>
      </c>
      <c r="K12" s="145">
        <f>H41</f>
        <v>0</v>
      </c>
      <c r="L12" s="145">
        <f>H43</f>
        <v>0</v>
      </c>
      <c r="M12" s="145">
        <f>H45</f>
        <v>0</v>
      </c>
      <c r="N12" s="31" t="s">
        <v>27</v>
      </c>
    </row>
    <row r="13" spans="1:19" x14ac:dyDescent="0.3">
      <c r="E13" s="29" t="s">
        <v>28</v>
      </c>
      <c r="F13" s="145">
        <f>I31</f>
        <v>103205</v>
      </c>
      <c r="G13" s="145">
        <f>I33</f>
        <v>0</v>
      </c>
      <c r="H13" s="145">
        <f>I35</f>
        <v>0</v>
      </c>
      <c r="I13" s="145">
        <f>I37</f>
        <v>0</v>
      </c>
      <c r="J13" s="145">
        <f>I39</f>
        <v>0</v>
      </c>
      <c r="K13" s="145">
        <f>I41</f>
        <v>0</v>
      </c>
      <c r="L13" s="145">
        <f>I43</f>
        <v>0</v>
      </c>
      <c r="M13" s="145">
        <f>I45</f>
        <v>0</v>
      </c>
      <c r="N13" s="31" t="s">
        <v>28</v>
      </c>
    </row>
    <row r="14" spans="1:19" x14ac:dyDescent="0.3">
      <c r="E14" s="29" t="s">
        <v>29</v>
      </c>
      <c r="F14" s="145">
        <f>J31</f>
        <v>201629</v>
      </c>
      <c r="G14" s="145">
        <f>J33</f>
        <v>0</v>
      </c>
      <c r="H14" s="145">
        <f>J35</f>
        <v>0</v>
      </c>
      <c r="I14" s="145">
        <f>J37</f>
        <v>0</v>
      </c>
      <c r="J14" s="145">
        <f>J39</f>
        <v>0</v>
      </c>
      <c r="K14" s="145">
        <f>J41</f>
        <v>6077.7030000000004</v>
      </c>
      <c r="L14" s="145">
        <f>J43</f>
        <v>0</v>
      </c>
      <c r="M14" s="145">
        <f>J45</f>
        <v>0</v>
      </c>
      <c r="N14" s="31" t="s">
        <v>29</v>
      </c>
    </row>
    <row r="15" spans="1:19" x14ac:dyDescent="0.3">
      <c r="E15" s="29" t="s">
        <v>30</v>
      </c>
      <c r="F15" s="148">
        <f>L31</f>
        <v>155004</v>
      </c>
      <c r="G15" s="148">
        <f>L33</f>
        <v>0</v>
      </c>
      <c r="H15" s="148">
        <f>L35</f>
        <v>0</v>
      </c>
      <c r="I15" s="148">
        <f>L37</f>
        <v>0</v>
      </c>
      <c r="J15" s="148">
        <f>L39</f>
        <v>0</v>
      </c>
      <c r="K15" s="148">
        <f>L41</f>
        <v>0</v>
      </c>
      <c r="L15" s="148">
        <f>L43</f>
        <v>0</v>
      </c>
      <c r="M15" s="148">
        <f>L45</f>
        <v>0</v>
      </c>
      <c r="N15" s="31" t="s">
        <v>30</v>
      </c>
    </row>
    <row r="16" spans="1:19" x14ac:dyDescent="0.3">
      <c r="E16" s="29" t="s">
        <v>31</v>
      </c>
      <c r="F16" s="148">
        <f>M31</f>
        <v>103205</v>
      </c>
      <c r="G16" s="148">
        <f>M33</f>
        <v>13590.51</v>
      </c>
      <c r="H16" s="148">
        <f>M35</f>
        <v>0</v>
      </c>
      <c r="I16" s="148">
        <f>M37</f>
        <v>0</v>
      </c>
      <c r="J16" s="148">
        <f>M39</f>
        <v>0</v>
      </c>
      <c r="K16" s="148">
        <f>M41</f>
        <v>0</v>
      </c>
      <c r="L16" s="148">
        <f>M43</f>
        <v>0</v>
      </c>
      <c r="M16" s="148">
        <f>M45</f>
        <v>0</v>
      </c>
      <c r="N16" s="31" t="s">
        <v>31</v>
      </c>
    </row>
    <row r="17" spans="1:23" x14ac:dyDescent="0.3">
      <c r="E17" s="188" t="s">
        <v>32</v>
      </c>
      <c r="F17" s="148">
        <f>N31</f>
        <v>103205</v>
      </c>
      <c r="G17" s="148">
        <f>N33</f>
        <v>0</v>
      </c>
      <c r="H17" s="148">
        <f>N35</f>
        <v>999.49900000000002</v>
      </c>
      <c r="I17" s="148">
        <f>N37</f>
        <v>0</v>
      </c>
      <c r="J17" s="148">
        <f>N39</f>
        <v>10222.431210000001</v>
      </c>
      <c r="K17" s="148">
        <f>N41</f>
        <v>0</v>
      </c>
      <c r="L17" s="148">
        <f>N43</f>
        <v>0</v>
      </c>
      <c r="M17" s="148">
        <f>N45</f>
        <v>0</v>
      </c>
      <c r="N17" s="187" t="s">
        <v>32</v>
      </c>
    </row>
    <row r="18" spans="1:23" x14ac:dyDescent="0.3">
      <c r="E18" s="29" t="s">
        <v>33</v>
      </c>
      <c r="F18" s="148">
        <f>P31</f>
        <v>0</v>
      </c>
      <c r="G18" s="148">
        <f>P33</f>
        <v>0</v>
      </c>
      <c r="H18" s="148">
        <f>P35</f>
        <v>0</v>
      </c>
      <c r="I18" s="148">
        <f>P37</f>
        <v>0</v>
      </c>
      <c r="J18" s="148">
        <f>P39</f>
        <v>0</v>
      </c>
      <c r="K18" s="148">
        <f>P41</f>
        <v>0</v>
      </c>
      <c r="L18" s="148">
        <f>P43</f>
        <v>0</v>
      </c>
      <c r="M18" s="148">
        <f>P45</f>
        <v>0</v>
      </c>
      <c r="N18" s="31" t="s">
        <v>33</v>
      </c>
    </row>
    <row r="19" spans="1:23" x14ac:dyDescent="0.3">
      <c r="E19" s="29" t="s">
        <v>34</v>
      </c>
      <c r="F19" s="148">
        <f>Q31</f>
        <v>0</v>
      </c>
      <c r="G19" s="148">
        <f>Q33</f>
        <v>0</v>
      </c>
      <c r="H19" s="148">
        <f>Q35</f>
        <v>0</v>
      </c>
      <c r="I19" s="148">
        <f>Q37</f>
        <v>0</v>
      </c>
      <c r="J19" s="148">
        <f>Q39</f>
        <v>0</v>
      </c>
      <c r="K19" s="148">
        <f>Q41</f>
        <v>0</v>
      </c>
      <c r="L19" s="148">
        <f>Q43</f>
        <v>0</v>
      </c>
      <c r="M19" s="148">
        <f>Q45</f>
        <v>0</v>
      </c>
      <c r="N19" s="31" t="s">
        <v>34</v>
      </c>
    </row>
    <row r="20" spans="1:23" x14ac:dyDescent="0.3">
      <c r="E20" s="29" t="s">
        <v>35</v>
      </c>
      <c r="F20" s="148">
        <f>R31</f>
        <v>0</v>
      </c>
      <c r="G20" s="148">
        <f>R33</f>
        <v>0</v>
      </c>
      <c r="H20" s="148">
        <f>R35</f>
        <v>0</v>
      </c>
      <c r="I20" s="148">
        <f>R37</f>
        <v>0</v>
      </c>
      <c r="J20" s="148">
        <f>R39</f>
        <v>0</v>
      </c>
      <c r="K20" s="148">
        <f>R41</f>
        <v>0</v>
      </c>
      <c r="L20" s="148">
        <f>R43</f>
        <v>0</v>
      </c>
      <c r="M20" s="148">
        <f>R45</f>
        <v>0</v>
      </c>
      <c r="N20" s="31" t="s">
        <v>35</v>
      </c>
    </row>
    <row r="21" spans="1:23" ht="14.4" thickBot="1" x14ac:dyDescent="0.35">
      <c r="E21" s="149"/>
      <c r="F21" s="150"/>
      <c r="G21" s="151"/>
      <c r="H21" s="146"/>
      <c r="I21" s="146"/>
      <c r="J21" s="151"/>
      <c r="K21" s="146"/>
      <c r="L21" s="146"/>
      <c r="M21" s="146"/>
      <c r="N21" s="152"/>
    </row>
    <row r="22" spans="1:23" x14ac:dyDescent="0.3">
      <c r="E22" s="153"/>
      <c r="F22" s="154">
        <f t="shared" ref="F22:K22" si="0">SUM(F9:F20)</f>
        <v>1241810</v>
      </c>
      <c r="G22" s="154">
        <f t="shared" si="0"/>
        <v>13590.51</v>
      </c>
      <c r="H22" s="154">
        <f t="shared" si="0"/>
        <v>999.49900000000002</v>
      </c>
      <c r="I22" s="154">
        <f t="shared" si="0"/>
        <v>0</v>
      </c>
      <c r="J22" s="154">
        <f t="shared" si="0"/>
        <v>10222.431210000001</v>
      </c>
      <c r="K22" s="154">
        <f t="shared" si="0"/>
        <v>6077.7030000000004</v>
      </c>
      <c r="L22" s="154">
        <f t="shared" ref="L22:M22" si="1">SUM(L9:L20)</f>
        <v>0</v>
      </c>
      <c r="M22" s="154">
        <f t="shared" si="1"/>
        <v>0</v>
      </c>
    </row>
    <row r="23" spans="1:23" x14ac:dyDescent="0.3">
      <c r="E23" s="153"/>
      <c r="F23" s="155"/>
      <c r="G23" s="155"/>
      <c r="H23" s="155"/>
      <c r="I23" s="155"/>
      <c r="J23" s="155"/>
      <c r="K23" s="155"/>
      <c r="L23" s="155"/>
      <c r="M23" s="155"/>
    </row>
    <row r="24" spans="1:23" ht="14.4" thickBot="1" x14ac:dyDescent="0.35">
      <c r="D24" s="153"/>
      <c r="E24" s="156"/>
      <c r="G24" s="56"/>
      <c r="H24" s="153"/>
      <c r="K24" s="64" t="s">
        <v>183</v>
      </c>
      <c r="L24" s="157">
        <f>SUM(F22:M22)</f>
        <v>1272700.1432100001</v>
      </c>
      <c r="M24" s="158"/>
    </row>
    <row r="25" spans="1:23" ht="14.4" thickTop="1" x14ac:dyDescent="0.3">
      <c r="D25" s="153"/>
      <c r="E25" s="156"/>
      <c r="F25" s="156"/>
      <c r="G25" s="156"/>
      <c r="H25" s="153"/>
      <c r="I25" s="13"/>
      <c r="J25" s="13"/>
      <c r="K25" s="13"/>
      <c r="L25" s="21"/>
      <c r="M25" s="13"/>
    </row>
    <row r="26" spans="1:23" x14ac:dyDescent="0.3">
      <c r="B26" s="561" t="s">
        <v>215</v>
      </c>
      <c r="C26" s="562"/>
      <c r="D26" s="562"/>
      <c r="E26" s="562"/>
      <c r="F26" s="562"/>
      <c r="G26" s="562"/>
      <c r="H26" s="562"/>
      <c r="I26" s="562"/>
      <c r="J26" s="562"/>
      <c r="K26" s="562"/>
      <c r="L26" s="562"/>
      <c r="M26" s="562"/>
      <c r="N26" s="562"/>
      <c r="O26" s="562"/>
      <c r="P26" s="562"/>
      <c r="Q26" s="562"/>
      <c r="R26" s="562"/>
      <c r="S26" s="562"/>
    </row>
    <row r="27" spans="1:23" x14ac:dyDescent="0.3">
      <c r="B27" s="562" t="s">
        <v>63</v>
      </c>
      <c r="C27" s="562"/>
      <c r="D27" s="562"/>
      <c r="E27" s="562"/>
      <c r="F27" s="562"/>
      <c r="G27" s="562"/>
      <c r="H27" s="562"/>
      <c r="I27" s="562"/>
      <c r="J27" s="562"/>
      <c r="K27" s="562"/>
      <c r="L27" s="562"/>
      <c r="M27" s="562"/>
      <c r="N27" s="562"/>
      <c r="O27" s="562"/>
      <c r="P27" s="562"/>
      <c r="Q27" s="562"/>
      <c r="R27" s="562"/>
      <c r="S27" s="562"/>
    </row>
    <row r="28" spans="1:23" ht="24" customHeight="1" x14ac:dyDescent="0.3">
      <c r="A28" s="573" t="s">
        <v>153</v>
      </c>
      <c r="B28" s="587" t="s">
        <v>177</v>
      </c>
      <c r="C28" s="588"/>
      <c r="D28" s="558" t="s">
        <v>193</v>
      </c>
      <c r="E28" s="559"/>
      <c r="F28" s="560"/>
      <c r="G28" s="585" t="s">
        <v>77</v>
      </c>
      <c r="H28" s="558" t="s">
        <v>197</v>
      </c>
      <c r="I28" s="559"/>
      <c r="J28" s="560"/>
      <c r="K28" s="585" t="s">
        <v>178</v>
      </c>
      <c r="L28" s="558" t="s">
        <v>201</v>
      </c>
      <c r="M28" s="559"/>
      <c r="N28" s="560"/>
      <c r="O28" s="585" t="s">
        <v>178</v>
      </c>
      <c r="P28" s="558" t="s">
        <v>202</v>
      </c>
      <c r="Q28" s="559"/>
      <c r="R28" s="560"/>
      <c r="S28" s="591" t="s">
        <v>174</v>
      </c>
    </row>
    <row r="29" spans="1:23" x14ac:dyDescent="0.3">
      <c r="A29" s="574"/>
      <c r="B29" s="589"/>
      <c r="C29" s="590"/>
      <c r="D29" s="159" t="s">
        <v>24</v>
      </c>
      <c r="E29" s="159" t="s">
        <v>25</v>
      </c>
      <c r="F29" s="159" t="s">
        <v>26</v>
      </c>
      <c r="G29" s="586"/>
      <c r="H29" s="160" t="s">
        <v>27</v>
      </c>
      <c r="I29" s="160" t="s">
        <v>28</v>
      </c>
      <c r="J29" s="160" t="s">
        <v>29</v>
      </c>
      <c r="K29" s="586"/>
      <c r="L29" s="160" t="s">
        <v>30</v>
      </c>
      <c r="M29" s="160" t="s">
        <v>31</v>
      </c>
      <c r="N29" s="160" t="s">
        <v>32</v>
      </c>
      <c r="O29" s="586"/>
      <c r="P29" s="160" t="s">
        <v>33</v>
      </c>
      <c r="Q29" s="160" t="s">
        <v>34</v>
      </c>
      <c r="R29" s="160" t="s">
        <v>35</v>
      </c>
      <c r="S29" s="592"/>
    </row>
    <row r="30" spans="1:23" s="162" customFormat="1" ht="21.75" customHeight="1" x14ac:dyDescent="0.2">
      <c r="A30" s="556" t="str">
        <f>C52</f>
        <v>U006</v>
      </c>
      <c r="B30" s="569" t="str">
        <f>D52</f>
        <v>SUBSIDIOS FEDERALES PARA ORGANISMOS DESCENTRALIZADOS ESTATALES             U006</v>
      </c>
      <c r="C30" s="570"/>
      <c r="D30" s="181">
        <f>++D31</f>
        <v>108596</v>
      </c>
      <c r="E30" s="181">
        <f>D30+E31</f>
        <v>317966</v>
      </c>
      <c r="F30" s="181">
        <f>E30+F31</f>
        <v>472357</v>
      </c>
      <c r="G30" s="182"/>
      <c r="H30" s="183">
        <f>F30+H31</f>
        <v>575562</v>
      </c>
      <c r="I30" s="183">
        <f>H30+I31</f>
        <v>678767</v>
      </c>
      <c r="J30" s="183">
        <f>I30+J31</f>
        <v>880396</v>
      </c>
      <c r="K30" s="184"/>
      <c r="L30" s="183">
        <f>J30+L31</f>
        <v>1035400</v>
      </c>
      <c r="M30" s="183">
        <f>L30+M31</f>
        <v>1138605</v>
      </c>
      <c r="N30" s="183">
        <f>M30+N31</f>
        <v>1241810</v>
      </c>
      <c r="O30" s="161"/>
      <c r="P30" s="183">
        <f>N30+P31</f>
        <v>1241810</v>
      </c>
      <c r="Q30" s="183">
        <f>P30+Q31</f>
        <v>1241810</v>
      </c>
      <c r="R30" s="183">
        <f>Q30+R31</f>
        <v>1241810</v>
      </c>
      <c r="S30" s="161"/>
    </row>
    <row r="31" spans="1:23" s="186" customFormat="1" ht="18" customHeight="1" x14ac:dyDescent="0.25">
      <c r="A31" s="557"/>
      <c r="B31" s="571" t="s">
        <v>18</v>
      </c>
      <c r="C31" s="572"/>
      <c r="D31" s="185">
        <f>108596000/1000</f>
        <v>108596</v>
      </c>
      <c r="E31" s="185">
        <f>209370000/1000</f>
        <v>209370</v>
      </c>
      <c r="F31" s="185">
        <f>154391000/1000</f>
        <v>154391</v>
      </c>
      <c r="G31" s="185">
        <f>F30</f>
        <v>472357</v>
      </c>
      <c r="H31" s="185">
        <f>103205000/1000</f>
        <v>103205</v>
      </c>
      <c r="I31" s="185">
        <f>103205000/1000</f>
        <v>103205</v>
      </c>
      <c r="J31" s="185">
        <f>201629000/1000</f>
        <v>201629</v>
      </c>
      <c r="K31" s="185">
        <f>J30</f>
        <v>880396</v>
      </c>
      <c r="L31" s="185">
        <f>155004000/1000</f>
        <v>155004</v>
      </c>
      <c r="M31" s="185">
        <f>103205000/1000</f>
        <v>103205</v>
      </c>
      <c r="N31" s="185">
        <f>103205000/1000</f>
        <v>103205</v>
      </c>
      <c r="O31" s="185">
        <f>+N30</f>
        <v>1241810</v>
      </c>
      <c r="P31" s="185"/>
      <c r="Q31" s="185"/>
      <c r="R31" s="185"/>
      <c r="S31" s="185">
        <f>R30</f>
        <v>1241810</v>
      </c>
      <c r="W31" s="320"/>
    </row>
    <row r="32" spans="1:23" s="162" customFormat="1" ht="22.5" customHeight="1" x14ac:dyDescent="0.2">
      <c r="A32" s="556" t="str">
        <f>C53</f>
        <v>U040</v>
      </c>
      <c r="B32" s="569" t="s">
        <v>216</v>
      </c>
      <c r="C32" s="570"/>
      <c r="D32" s="181">
        <f>D33</f>
        <v>0</v>
      </c>
      <c r="E32" s="181">
        <f t="shared" ref="E32:F32" si="2">D32+E33</f>
        <v>0</v>
      </c>
      <c r="F32" s="181">
        <f t="shared" si="2"/>
        <v>0</v>
      </c>
      <c r="G32" s="182"/>
      <c r="H32" s="183">
        <f t="shared" ref="H32" si="3">F32+H33</f>
        <v>0</v>
      </c>
      <c r="I32" s="183">
        <f t="shared" ref="I32:J32" si="4">H32+I33</f>
        <v>0</v>
      </c>
      <c r="J32" s="183">
        <f t="shared" si="4"/>
        <v>0</v>
      </c>
      <c r="K32" s="184"/>
      <c r="L32" s="183">
        <f t="shared" ref="L32" si="5">J32+L33</f>
        <v>0</v>
      </c>
      <c r="M32" s="183">
        <f t="shared" ref="M32:N32" si="6">L32+M33</f>
        <v>13590.51</v>
      </c>
      <c r="N32" s="183">
        <f t="shared" si="6"/>
        <v>13590.51</v>
      </c>
      <c r="O32" s="161"/>
      <c r="P32" s="183">
        <f t="shared" ref="P32" si="7">N32+P33</f>
        <v>13590.51</v>
      </c>
      <c r="Q32" s="183">
        <f t="shared" ref="Q32:R32" si="8">P32+Q33</f>
        <v>13590.51</v>
      </c>
      <c r="R32" s="183">
        <f t="shared" si="8"/>
        <v>13590.51</v>
      </c>
      <c r="S32" s="161"/>
    </row>
    <row r="33" spans="1:23" s="186" customFormat="1" ht="18" customHeight="1" x14ac:dyDescent="0.25">
      <c r="A33" s="557"/>
      <c r="B33" s="571" t="s">
        <v>18</v>
      </c>
      <c r="C33" s="572"/>
      <c r="D33" s="185"/>
      <c r="E33" s="185"/>
      <c r="F33" s="185"/>
      <c r="G33" s="185">
        <f>F32</f>
        <v>0</v>
      </c>
      <c r="H33" s="185"/>
      <c r="I33" s="185"/>
      <c r="J33" s="185"/>
      <c r="K33" s="185">
        <f>J32</f>
        <v>0</v>
      </c>
      <c r="L33" s="185"/>
      <c r="M33" s="185">
        <f>13590510/1000</f>
        <v>13590.51</v>
      </c>
      <c r="N33" s="185"/>
      <c r="O33" s="185">
        <f>N32</f>
        <v>13590.51</v>
      </c>
      <c r="P33" s="185"/>
      <c r="Q33" s="185"/>
      <c r="R33" s="185"/>
      <c r="S33" s="185">
        <f>R32</f>
        <v>13590.51</v>
      </c>
      <c r="W33" s="320"/>
    </row>
    <row r="34" spans="1:23" s="162" customFormat="1" ht="22.5" customHeight="1" x14ac:dyDescent="0.2">
      <c r="A34" s="556" t="str">
        <f>C54</f>
        <v>U080</v>
      </c>
      <c r="B34" s="569" t="str">
        <f>D54</f>
        <v>APOYOS A CENTROS Y ORGANIZACIONES DE EDUCACIÓN                                                  U080</v>
      </c>
      <c r="C34" s="570"/>
      <c r="D34" s="181">
        <f>D35</f>
        <v>0</v>
      </c>
      <c r="E34" s="181">
        <f t="shared" ref="E34:F34" si="9">D34+E35</f>
        <v>0</v>
      </c>
      <c r="F34" s="181">
        <f t="shared" si="9"/>
        <v>0</v>
      </c>
      <c r="G34" s="182"/>
      <c r="H34" s="183">
        <f t="shared" ref="H34" si="10">F34+H35</f>
        <v>0</v>
      </c>
      <c r="I34" s="183">
        <f t="shared" ref="I34:J34" si="11">H34+I35</f>
        <v>0</v>
      </c>
      <c r="J34" s="183">
        <f t="shared" si="11"/>
        <v>0</v>
      </c>
      <c r="K34" s="184"/>
      <c r="L34" s="183">
        <f t="shared" ref="L34" si="12">J34+L35</f>
        <v>0</v>
      </c>
      <c r="M34" s="183">
        <f t="shared" ref="M34:N34" si="13">L34+M35</f>
        <v>0</v>
      </c>
      <c r="N34" s="183">
        <f t="shared" si="13"/>
        <v>999.49900000000002</v>
      </c>
      <c r="O34" s="161"/>
      <c r="P34" s="183">
        <f t="shared" ref="P34" si="14">N34+P35</f>
        <v>999.49900000000002</v>
      </c>
      <c r="Q34" s="183">
        <f t="shared" ref="Q34:R34" si="15">P34+Q35</f>
        <v>999.49900000000002</v>
      </c>
      <c r="R34" s="183">
        <f t="shared" si="15"/>
        <v>999.49900000000002</v>
      </c>
      <c r="S34" s="161"/>
    </row>
    <row r="35" spans="1:23" s="186" customFormat="1" ht="18" customHeight="1" x14ac:dyDescent="0.25">
      <c r="A35" s="557"/>
      <c r="B35" s="571" t="s">
        <v>18</v>
      </c>
      <c r="C35" s="572"/>
      <c r="D35" s="185"/>
      <c r="E35" s="185"/>
      <c r="F35" s="185"/>
      <c r="G35" s="185">
        <f>F34</f>
        <v>0</v>
      </c>
      <c r="H35" s="185"/>
      <c r="I35" s="185"/>
      <c r="J35" s="185"/>
      <c r="K35" s="185">
        <f>J34</f>
        <v>0</v>
      </c>
      <c r="L35" s="185"/>
      <c r="M35" s="185"/>
      <c r="N35" s="185">
        <f>999499/1000</f>
        <v>999.49900000000002</v>
      </c>
      <c r="O35" s="185">
        <f>N34</f>
        <v>999.49900000000002</v>
      </c>
      <c r="P35" s="185"/>
      <c r="Q35" s="185"/>
      <c r="R35" s="185"/>
      <c r="S35" s="185">
        <f>R34</f>
        <v>999.49900000000002</v>
      </c>
      <c r="W35" s="320"/>
    </row>
    <row r="36" spans="1:23" s="186" customFormat="1" ht="22.5" customHeight="1" x14ac:dyDescent="0.25">
      <c r="A36" s="556" t="s">
        <v>219</v>
      </c>
      <c r="B36" s="593" t="s">
        <v>220</v>
      </c>
      <c r="C36" s="594"/>
      <c r="D36" s="307">
        <f>D37</f>
        <v>0</v>
      </c>
      <c r="E36" s="307">
        <f>D36+E37</f>
        <v>0</v>
      </c>
      <c r="F36" s="307">
        <f>E36+F37</f>
        <v>0</v>
      </c>
      <c r="G36" s="306"/>
      <c r="H36" s="307">
        <f>F36+H37</f>
        <v>0</v>
      </c>
      <c r="I36" s="307">
        <f>H36+I37</f>
        <v>0</v>
      </c>
      <c r="J36" s="307">
        <f>I36+J37</f>
        <v>0</v>
      </c>
      <c r="K36" s="306"/>
      <c r="L36" s="307">
        <f>J36+L37</f>
        <v>0</v>
      </c>
      <c r="M36" s="307">
        <f>+L36+M37</f>
        <v>0</v>
      </c>
      <c r="N36" s="307">
        <f>+M36+N37</f>
        <v>0</v>
      </c>
      <c r="O36" s="306"/>
      <c r="P36" s="307">
        <f>N36+P37</f>
        <v>0</v>
      </c>
      <c r="Q36" s="307">
        <f>+P36+Q37</f>
        <v>0</v>
      </c>
      <c r="R36" s="307">
        <f>+Q36+R37</f>
        <v>0</v>
      </c>
      <c r="S36" s="306"/>
    </row>
    <row r="37" spans="1:23" s="186" customFormat="1" ht="18" customHeight="1" x14ac:dyDescent="0.25">
      <c r="A37" s="557"/>
      <c r="B37" s="571" t="s">
        <v>18</v>
      </c>
      <c r="C37" s="572"/>
      <c r="D37" s="185"/>
      <c r="E37" s="185"/>
      <c r="F37" s="185"/>
      <c r="G37" s="185">
        <f>F36</f>
        <v>0</v>
      </c>
      <c r="H37" s="185"/>
      <c r="I37" s="185"/>
      <c r="J37" s="185"/>
      <c r="K37" s="185">
        <f>J36</f>
        <v>0</v>
      </c>
      <c r="L37" s="185"/>
      <c r="M37" s="185"/>
      <c r="N37" s="185"/>
      <c r="O37" s="185">
        <f>N36</f>
        <v>0</v>
      </c>
      <c r="P37" s="185"/>
      <c r="Q37" s="185"/>
      <c r="R37" s="185"/>
      <c r="S37" s="185">
        <f>R36</f>
        <v>0</v>
      </c>
      <c r="W37" s="320"/>
    </row>
    <row r="38" spans="1:23" s="162" customFormat="1" ht="22.5" customHeight="1" x14ac:dyDescent="0.2">
      <c r="A38" s="556" t="str">
        <f>C56</f>
        <v>S247</v>
      </c>
      <c r="B38" s="569" t="s">
        <v>217</v>
      </c>
      <c r="C38" s="570"/>
      <c r="D38" s="181">
        <f>+D39</f>
        <v>0</v>
      </c>
      <c r="E38" s="181">
        <f t="shared" ref="E38:F38" si="16">D38+E39</f>
        <v>0</v>
      </c>
      <c r="F38" s="181">
        <f t="shared" si="16"/>
        <v>0</v>
      </c>
      <c r="G38" s="182"/>
      <c r="H38" s="183">
        <f t="shared" ref="H38" si="17">F38+H39</f>
        <v>0</v>
      </c>
      <c r="I38" s="183">
        <f t="shared" ref="I38:J38" si="18">H38+I39</f>
        <v>0</v>
      </c>
      <c r="J38" s="183">
        <f t="shared" si="18"/>
        <v>0</v>
      </c>
      <c r="K38" s="184"/>
      <c r="L38" s="183">
        <f t="shared" ref="L38" si="19">J38+L39</f>
        <v>0</v>
      </c>
      <c r="M38" s="183">
        <f t="shared" ref="M38:N38" si="20">L38+M39</f>
        <v>0</v>
      </c>
      <c r="N38" s="183">
        <f t="shared" si="20"/>
        <v>10222.431210000001</v>
      </c>
      <c r="O38" s="161"/>
      <c r="P38" s="183">
        <f t="shared" ref="P38" si="21">N38+P39</f>
        <v>10222.431210000001</v>
      </c>
      <c r="Q38" s="183">
        <f>P38+Q39</f>
        <v>10222.431210000001</v>
      </c>
      <c r="R38" s="183">
        <f t="shared" ref="R38" si="22">Q38+R39</f>
        <v>10222.431210000001</v>
      </c>
      <c r="S38" s="161"/>
    </row>
    <row r="39" spans="1:23" s="186" customFormat="1" ht="18" customHeight="1" x14ac:dyDescent="0.25">
      <c r="A39" s="557"/>
      <c r="B39" s="571" t="s">
        <v>18</v>
      </c>
      <c r="C39" s="572"/>
      <c r="D39" s="185"/>
      <c r="E39" s="185"/>
      <c r="F39" s="185"/>
      <c r="G39" s="185">
        <f>F38</f>
        <v>0</v>
      </c>
      <c r="H39" s="185"/>
      <c r="I39" s="185"/>
      <c r="J39" s="185"/>
      <c r="K39" s="185">
        <f>J38</f>
        <v>0</v>
      </c>
      <c r="L39" s="185"/>
      <c r="M39" s="185"/>
      <c r="N39" s="185">
        <f>10222431.21/1000</f>
        <v>10222.431210000001</v>
      </c>
      <c r="O39" s="185">
        <f>N38</f>
        <v>10222.431210000001</v>
      </c>
      <c r="P39" s="185"/>
      <c r="Q39" s="185"/>
      <c r="R39" s="185"/>
      <c r="S39" s="185">
        <f>R38</f>
        <v>10222.431210000001</v>
      </c>
      <c r="W39" s="320"/>
    </row>
    <row r="40" spans="1:23" s="162" customFormat="1" ht="22.5" customHeight="1" x14ac:dyDescent="0.2">
      <c r="A40" s="556" t="str">
        <f>IF(C57="","",C57)</f>
        <v>S267</v>
      </c>
      <c r="B40" s="569" t="s">
        <v>218</v>
      </c>
      <c r="C40" s="570"/>
      <c r="D40" s="181">
        <f>D41</f>
        <v>0</v>
      </c>
      <c r="E40" s="181">
        <f t="shared" ref="E40" si="23">D40+E41</f>
        <v>0</v>
      </c>
      <c r="F40" s="181">
        <f t="shared" ref="F40" si="24">E40+F41</f>
        <v>0</v>
      </c>
      <c r="G40" s="182"/>
      <c r="H40" s="183">
        <f t="shared" ref="H40" si="25">F40+H41</f>
        <v>0</v>
      </c>
      <c r="I40" s="183">
        <f t="shared" ref="I40:J40" si="26">H40+I41</f>
        <v>0</v>
      </c>
      <c r="J40" s="183">
        <f t="shared" si="26"/>
        <v>6077.7030000000004</v>
      </c>
      <c r="K40" s="184"/>
      <c r="L40" s="183">
        <f t="shared" ref="L40" si="27">J40+L41</f>
        <v>6077.7030000000004</v>
      </c>
      <c r="M40" s="183">
        <f t="shared" ref="M40:N40" si="28">L40+M41</f>
        <v>6077.7030000000004</v>
      </c>
      <c r="N40" s="183">
        <f t="shared" si="28"/>
        <v>6077.7030000000004</v>
      </c>
      <c r="O40" s="161"/>
      <c r="P40" s="183">
        <f t="shared" ref="P40" si="29">N40+P41</f>
        <v>6077.7030000000004</v>
      </c>
      <c r="Q40" s="183">
        <f t="shared" ref="Q40:R40" si="30">P40+Q41</f>
        <v>6077.7030000000004</v>
      </c>
      <c r="R40" s="183">
        <f t="shared" si="30"/>
        <v>6077.7030000000004</v>
      </c>
      <c r="S40" s="161"/>
    </row>
    <row r="41" spans="1:23" s="162" customFormat="1" ht="18" customHeight="1" x14ac:dyDescent="0.2">
      <c r="A41" s="557"/>
      <c r="B41" s="581" t="s">
        <v>18</v>
      </c>
      <c r="C41" s="582"/>
      <c r="D41" s="185"/>
      <c r="E41" s="185"/>
      <c r="F41" s="185"/>
      <c r="G41" s="163">
        <f>F40</f>
        <v>0</v>
      </c>
      <c r="H41" s="185"/>
      <c r="I41" s="185"/>
      <c r="J41" s="185">
        <f>6077703/1000</f>
        <v>6077.7030000000004</v>
      </c>
      <c r="K41" s="185">
        <f>J40</f>
        <v>6077.7030000000004</v>
      </c>
      <c r="L41" s="185"/>
      <c r="M41" s="185"/>
      <c r="N41" s="185"/>
      <c r="O41" s="185">
        <f>N40</f>
        <v>6077.7030000000004</v>
      </c>
      <c r="P41" s="185"/>
      <c r="Q41" s="185"/>
      <c r="R41" s="185"/>
      <c r="S41" s="185">
        <f>R40</f>
        <v>6077.7030000000004</v>
      </c>
      <c r="W41" s="320"/>
    </row>
    <row r="42" spans="1:23" s="162" customFormat="1" ht="22.5" customHeight="1" x14ac:dyDescent="0.2">
      <c r="A42" s="556" t="s">
        <v>223</v>
      </c>
      <c r="B42" s="578" t="s">
        <v>169</v>
      </c>
      <c r="C42" s="579"/>
      <c r="D42" s="181">
        <f t="shared" ref="D42:D44" si="31">D43</f>
        <v>0</v>
      </c>
      <c r="E42" s="181">
        <f t="shared" ref="E42" si="32">D42+E43</f>
        <v>0</v>
      </c>
      <c r="F42" s="181">
        <f t="shared" ref="F42" si="33">E42+F43</f>
        <v>0</v>
      </c>
      <c r="G42" s="182"/>
      <c r="H42" s="183">
        <f t="shared" ref="H42" si="34">F42+H43</f>
        <v>0</v>
      </c>
      <c r="I42" s="183">
        <f t="shared" ref="I42" si="35">H42+I43</f>
        <v>0</v>
      </c>
      <c r="J42" s="183">
        <f t="shared" ref="J42" si="36">I42+J43</f>
        <v>0</v>
      </c>
      <c r="K42" s="184"/>
      <c r="L42" s="183">
        <f t="shared" ref="L42" si="37">J42+L43</f>
        <v>0</v>
      </c>
      <c r="M42" s="183">
        <f t="shared" ref="M42" si="38">L42+M43</f>
        <v>0</v>
      </c>
      <c r="N42" s="183">
        <f t="shared" ref="N42" si="39">M42+N43</f>
        <v>0</v>
      </c>
      <c r="O42" s="161"/>
      <c r="P42" s="183">
        <f t="shared" ref="P42" si="40">N42+P43</f>
        <v>0</v>
      </c>
      <c r="Q42" s="183">
        <f t="shared" ref="Q42" si="41">P42+Q43</f>
        <v>0</v>
      </c>
      <c r="R42" s="183">
        <f t="shared" ref="R42" si="42">Q42+R43</f>
        <v>0</v>
      </c>
      <c r="S42" s="161"/>
    </row>
    <row r="43" spans="1:23" s="186" customFormat="1" ht="18" customHeight="1" x14ac:dyDescent="0.25">
      <c r="A43" s="557"/>
      <c r="B43" s="571" t="s">
        <v>18</v>
      </c>
      <c r="C43" s="572"/>
      <c r="D43" s="185"/>
      <c r="E43" s="185"/>
      <c r="F43" s="185"/>
      <c r="G43" s="185">
        <f>F42</f>
        <v>0</v>
      </c>
      <c r="H43" s="185"/>
      <c r="I43" s="185"/>
      <c r="J43" s="185"/>
      <c r="K43" s="185">
        <f>J42</f>
        <v>0</v>
      </c>
      <c r="L43" s="185"/>
      <c r="M43" s="185"/>
      <c r="N43" s="185"/>
      <c r="O43" s="185">
        <f>N42</f>
        <v>0</v>
      </c>
      <c r="P43" s="185"/>
      <c r="Q43" s="185"/>
      <c r="R43" s="185"/>
      <c r="S43" s="185">
        <f>R42</f>
        <v>0</v>
      </c>
      <c r="W43" s="320"/>
    </row>
    <row r="44" spans="1:23" s="162" customFormat="1" ht="22.5" customHeight="1" x14ac:dyDescent="0.2">
      <c r="A44" s="556" t="s">
        <v>224</v>
      </c>
      <c r="B44" s="578" t="str">
        <f>D59</f>
        <v>BBB</v>
      </c>
      <c r="C44" s="579"/>
      <c r="D44" s="181">
        <f t="shared" si="31"/>
        <v>0</v>
      </c>
      <c r="E44" s="181">
        <f t="shared" ref="E44" si="43">D44+E45</f>
        <v>0</v>
      </c>
      <c r="F44" s="181">
        <f t="shared" ref="F44" si="44">E44+F45</f>
        <v>0</v>
      </c>
      <c r="G44" s="182"/>
      <c r="H44" s="183">
        <f t="shared" ref="H44" si="45">F44+H45</f>
        <v>0</v>
      </c>
      <c r="I44" s="183">
        <f t="shared" ref="I44" si="46">H44+I45</f>
        <v>0</v>
      </c>
      <c r="J44" s="183">
        <f t="shared" ref="J44" si="47">I44+J45</f>
        <v>0</v>
      </c>
      <c r="K44" s="184"/>
      <c r="L44" s="183">
        <f t="shared" ref="L44" si="48">J44+L45</f>
        <v>0</v>
      </c>
      <c r="M44" s="183">
        <f t="shared" ref="M44" si="49">L44+M45</f>
        <v>0</v>
      </c>
      <c r="N44" s="183">
        <f t="shared" ref="N44" si="50">M44+N45</f>
        <v>0</v>
      </c>
      <c r="O44" s="161"/>
      <c r="P44" s="183">
        <f t="shared" ref="P44" si="51">N44+P45</f>
        <v>0</v>
      </c>
      <c r="Q44" s="183">
        <f t="shared" ref="Q44" si="52">P44+Q45</f>
        <v>0</v>
      </c>
      <c r="R44" s="183">
        <f t="shared" ref="R44" si="53">Q44+R45</f>
        <v>0</v>
      </c>
      <c r="S44" s="161"/>
    </row>
    <row r="45" spans="1:23" s="186" customFormat="1" ht="18" customHeight="1" x14ac:dyDescent="0.25">
      <c r="A45" s="557"/>
      <c r="B45" s="571" t="s">
        <v>18</v>
      </c>
      <c r="C45" s="572"/>
      <c r="D45" s="185"/>
      <c r="E45" s="185"/>
      <c r="F45" s="185"/>
      <c r="G45" s="185">
        <f>F44</f>
        <v>0</v>
      </c>
      <c r="H45" s="185"/>
      <c r="I45" s="185"/>
      <c r="J45" s="185"/>
      <c r="K45" s="185">
        <f>J44</f>
        <v>0</v>
      </c>
      <c r="L45" s="185"/>
      <c r="M45" s="185"/>
      <c r="N45" s="185"/>
      <c r="O45" s="185">
        <f>N44</f>
        <v>0</v>
      </c>
      <c r="P45" s="185"/>
      <c r="Q45" s="185"/>
      <c r="R45" s="185"/>
      <c r="S45" s="185">
        <f>R44</f>
        <v>0</v>
      </c>
      <c r="W45" s="320"/>
    </row>
    <row r="46" spans="1:23" s="162" customFormat="1" ht="10.199999999999999" x14ac:dyDescent="0.2">
      <c r="D46" s="164"/>
      <c r="E46" s="164"/>
      <c r="F46" s="164"/>
      <c r="G46" s="164"/>
      <c r="H46" s="165"/>
      <c r="I46" s="165"/>
      <c r="J46" s="165"/>
      <c r="K46" s="165"/>
      <c r="L46" s="166"/>
      <c r="M46" s="166"/>
      <c r="N46" s="166"/>
      <c r="O46" s="166"/>
      <c r="P46" s="165"/>
      <c r="Q46" s="165"/>
      <c r="R46" s="165"/>
      <c r="S46" s="166"/>
    </row>
    <row r="47" spans="1:23" s="162" customFormat="1" ht="10.8" thickBot="1" x14ac:dyDescent="0.25">
      <c r="B47" s="167" t="s">
        <v>156</v>
      </c>
      <c r="D47" s="164"/>
      <c r="E47" s="164"/>
      <c r="F47" s="164"/>
      <c r="G47" s="168">
        <f>+G31+G33+G35+G37+G39+G41+G43+G45</f>
        <v>472357</v>
      </c>
      <c r="H47" s="165"/>
      <c r="I47" s="165"/>
      <c r="J47" s="165"/>
      <c r="K47" s="168">
        <f>+K31+K33+K35+K37+K39+K41+K43+K45</f>
        <v>886473.70299999998</v>
      </c>
      <c r="L47" s="166"/>
      <c r="M47" s="166"/>
      <c r="N47" s="166"/>
      <c r="O47" s="168">
        <f>+O31+O33+O35+O37+O39+O41+O43+O45</f>
        <v>1272700.1432100001</v>
      </c>
      <c r="P47" s="165"/>
      <c r="Q47" s="165"/>
      <c r="R47" s="165"/>
      <c r="S47" s="168">
        <f>+S31+S33+S35+S37+S39+S41+S43+S45</f>
        <v>1272700.1432100001</v>
      </c>
    </row>
    <row r="48" spans="1:23" ht="9.75" customHeight="1" thickTop="1" x14ac:dyDescent="0.3">
      <c r="L48" s="166"/>
      <c r="M48" s="166"/>
      <c r="N48" s="166"/>
      <c r="O48" s="166"/>
    </row>
    <row r="49" spans="1:19" x14ac:dyDescent="0.3">
      <c r="B49" s="176" t="s">
        <v>18</v>
      </c>
      <c r="C49" s="580" t="s">
        <v>166</v>
      </c>
      <c r="D49" s="580"/>
      <c r="E49" s="580"/>
      <c r="F49" s="580"/>
    </row>
    <row r="51" spans="1:19" x14ac:dyDescent="0.3">
      <c r="C51" s="169" t="s">
        <v>221</v>
      </c>
      <c r="D51" s="575" t="s">
        <v>222</v>
      </c>
      <c r="E51" s="576"/>
      <c r="F51" s="576"/>
      <c r="G51" s="576"/>
      <c r="H51" s="576"/>
      <c r="I51" s="576"/>
      <c r="J51" s="576"/>
      <c r="K51" s="576"/>
      <c r="L51" s="576"/>
      <c r="M51" s="576"/>
      <c r="N51" s="576"/>
      <c r="O51" s="576"/>
      <c r="P51" s="576"/>
      <c r="Q51" s="576"/>
      <c r="R51" s="577"/>
    </row>
    <row r="52" spans="1:19" x14ac:dyDescent="0.3">
      <c r="B52" s="170"/>
      <c r="C52" s="267" t="s">
        <v>60</v>
      </c>
      <c r="D52" s="597" t="s">
        <v>185</v>
      </c>
      <c r="E52" s="598"/>
      <c r="F52" s="598"/>
      <c r="G52" s="598"/>
      <c r="H52" s="598"/>
      <c r="I52" s="598"/>
      <c r="J52" s="598"/>
      <c r="K52" s="178"/>
      <c r="L52" s="178"/>
      <c r="M52" s="178"/>
      <c r="N52" s="178"/>
      <c r="O52" s="178"/>
      <c r="P52" s="178"/>
      <c r="Q52" s="178"/>
      <c r="R52" s="179"/>
    </row>
    <row r="53" spans="1:19" x14ac:dyDescent="0.3">
      <c r="B53" s="170"/>
      <c r="C53" s="267" t="s">
        <v>61</v>
      </c>
      <c r="D53" s="597" t="s">
        <v>186</v>
      </c>
      <c r="E53" s="598"/>
      <c r="F53" s="598"/>
      <c r="G53" s="598"/>
      <c r="H53" s="598"/>
      <c r="I53" s="598"/>
      <c r="J53" s="598"/>
      <c r="K53" s="178"/>
      <c r="L53" s="178"/>
      <c r="M53" s="178"/>
      <c r="N53" s="178"/>
      <c r="O53" s="178"/>
      <c r="P53" s="178"/>
      <c r="Q53" s="178"/>
      <c r="R53" s="179"/>
    </row>
    <row r="54" spans="1:19" x14ac:dyDescent="0.3">
      <c r="B54" s="170"/>
      <c r="C54" s="268" t="s">
        <v>213</v>
      </c>
      <c r="D54" s="595" t="s">
        <v>214</v>
      </c>
      <c r="E54" s="596"/>
      <c r="F54" s="596"/>
      <c r="G54" s="596"/>
      <c r="H54" s="596"/>
      <c r="I54" s="596"/>
      <c r="J54" s="596"/>
      <c r="K54" s="178"/>
      <c r="L54" s="178"/>
      <c r="M54" s="178"/>
      <c r="N54" s="178"/>
      <c r="O54" s="178"/>
      <c r="P54" s="178"/>
      <c r="Q54" s="178"/>
      <c r="R54" s="179"/>
    </row>
    <row r="55" spans="1:19" x14ac:dyDescent="0.3">
      <c r="B55" s="170"/>
      <c r="C55" s="268" t="s">
        <v>219</v>
      </c>
      <c r="D55" s="595" t="s">
        <v>235</v>
      </c>
      <c r="E55" s="596"/>
      <c r="F55" s="596"/>
      <c r="G55" s="596"/>
      <c r="H55" s="596"/>
      <c r="I55" s="596"/>
      <c r="J55" s="596"/>
      <c r="K55" s="287"/>
      <c r="L55" s="287"/>
      <c r="M55" s="287"/>
      <c r="N55" s="287"/>
      <c r="O55" s="287"/>
      <c r="P55" s="287"/>
      <c r="Q55" s="287"/>
      <c r="R55" s="179"/>
    </row>
    <row r="56" spans="1:19" ht="14.25" customHeight="1" x14ac:dyDescent="0.3">
      <c r="B56" s="170"/>
      <c r="C56" s="267" t="s">
        <v>62</v>
      </c>
      <c r="D56" s="595" t="s">
        <v>187</v>
      </c>
      <c r="E56" s="596"/>
      <c r="F56" s="596"/>
      <c r="G56" s="596"/>
      <c r="H56" s="596"/>
      <c r="I56" s="596"/>
      <c r="J56" s="596"/>
      <c r="K56" s="178"/>
      <c r="L56" s="178"/>
      <c r="M56" s="178"/>
      <c r="N56" s="178"/>
      <c r="O56" s="178"/>
      <c r="P56" s="178"/>
      <c r="Q56" s="178"/>
      <c r="R56" s="179"/>
    </row>
    <row r="57" spans="1:19" x14ac:dyDescent="0.3">
      <c r="B57" s="170"/>
      <c r="C57" s="267" t="s">
        <v>168</v>
      </c>
      <c r="D57" s="595" t="s">
        <v>188</v>
      </c>
      <c r="E57" s="596"/>
      <c r="F57" s="596"/>
      <c r="G57" s="596"/>
      <c r="H57" s="596"/>
      <c r="I57" s="596"/>
      <c r="J57" s="596"/>
      <c r="K57" s="178"/>
      <c r="L57" s="178"/>
      <c r="M57" s="178"/>
      <c r="N57" s="178"/>
      <c r="O57" s="178"/>
      <c r="P57" s="178"/>
      <c r="Q57" s="178"/>
      <c r="R57" s="179"/>
    </row>
    <row r="58" spans="1:19" x14ac:dyDescent="0.3">
      <c r="B58" s="170"/>
      <c r="C58" s="267"/>
      <c r="D58" s="521" t="s">
        <v>169</v>
      </c>
      <c r="E58" s="522"/>
      <c r="F58" s="522"/>
      <c r="G58" s="522"/>
      <c r="H58" s="522"/>
      <c r="I58" s="522"/>
      <c r="J58" s="522"/>
      <c r="K58" s="309"/>
      <c r="L58" s="309"/>
      <c r="M58" s="309"/>
      <c r="N58" s="309"/>
      <c r="O58" s="309"/>
      <c r="P58" s="309"/>
      <c r="Q58" s="309"/>
      <c r="R58" s="179"/>
    </row>
    <row r="59" spans="1:19" x14ac:dyDescent="0.3">
      <c r="C59" s="171"/>
      <c r="D59" s="308" t="s">
        <v>170</v>
      </c>
      <c r="E59" s="178"/>
      <c r="F59" s="178"/>
      <c r="G59" s="178"/>
      <c r="H59" s="178"/>
      <c r="I59" s="178"/>
      <c r="J59" s="178"/>
      <c r="K59" s="178"/>
      <c r="L59" s="178"/>
      <c r="M59" s="178"/>
      <c r="N59" s="178"/>
      <c r="O59" s="178"/>
      <c r="P59" s="178"/>
      <c r="Q59" s="178"/>
      <c r="R59" s="179"/>
    </row>
    <row r="60" spans="1:19" ht="10.5" customHeight="1" x14ac:dyDescent="0.3"/>
    <row r="61" spans="1:19" x14ac:dyDescent="0.3">
      <c r="A61" s="551"/>
      <c r="B61" s="552"/>
      <c r="C61" s="552"/>
      <c r="D61" s="552"/>
      <c r="E61" s="552"/>
      <c r="F61" s="552"/>
      <c r="G61" s="552"/>
      <c r="H61" s="552"/>
      <c r="I61" s="552"/>
      <c r="J61" s="552"/>
      <c r="K61" s="552"/>
      <c r="L61" s="552"/>
      <c r="M61" s="552"/>
      <c r="N61" s="552"/>
      <c r="O61" s="552"/>
      <c r="P61" s="552"/>
      <c r="Q61" s="552"/>
      <c r="R61" s="552"/>
      <c r="S61" s="551"/>
    </row>
    <row r="62" spans="1:19" x14ac:dyDescent="0.3">
      <c r="B62" s="553"/>
      <c r="C62" s="553"/>
      <c r="D62" s="553"/>
      <c r="E62" s="553"/>
      <c r="F62" s="553"/>
      <c r="G62" s="553"/>
      <c r="H62" s="553"/>
      <c r="I62" s="553"/>
      <c r="J62" s="553"/>
      <c r="K62" s="553"/>
      <c r="L62" s="553"/>
      <c r="M62" s="553"/>
      <c r="N62" s="553"/>
      <c r="O62" s="553"/>
      <c r="P62" s="553"/>
      <c r="Q62" s="553"/>
      <c r="R62" s="553"/>
    </row>
  </sheetData>
  <sortState ref="C73:E80">
    <sortCondition ref="E73:E80"/>
  </sortState>
  <mergeCells count="52">
    <mergeCell ref="D57:J57"/>
    <mergeCell ref="D56:J56"/>
    <mergeCell ref="D52:J52"/>
    <mergeCell ref="D53:J53"/>
    <mergeCell ref="D54:J54"/>
    <mergeCell ref="D55:J55"/>
    <mergeCell ref="A44:A45"/>
    <mergeCell ref="B45:C45"/>
    <mergeCell ref="A40:A41"/>
    <mergeCell ref="B27:S27"/>
    <mergeCell ref="N7:N8"/>
    <mergeCell ref="E7:E8"/>
    <mergeCell ref="G28:G29"/>
    <mergeCell ref="K28:K29"/>
    <mergeCell ref="B28:C29"/>
    <mergeCell ref="O28:O29"/>
    <mergeCell ref="S28:S29"/>
    <mergeCell ref="A38:A39"/>
    <mergeCell ref="P28:R28"/>
    <mergeCell ref="A36:A37"/>
    <mergeCell ref="B36:C36"/>
    <mergeCell ref="A42:A43"/>
    <mergeCell ref="D51:R51"/>
    <mergeCell ref="B44:C44"/>
    <mergeCell ref="B40:C40"/>
    <mergeCell ref="B33:C33"/>
    <mergeCell ref="B34:C34"/>
    <mergeCell ref="B35:C35"/>
    <mergeCell ref="B42:C42"/>
    <mergeCell ref="B43:C43"/>
    <mergeCell ref="C49:F49"/>
    <mergeCell ref="B38:C38"/>
    <mergeCell ref="B39:C39"/>
    <mergeCell ref="B37:C37"/>
    <mergeCell ref="B41:C41"/>
    <mergeCell ref="A32:A33"/>
    <mergeCell ref="A34:A35"/>
    <mergeCell ref="D28:F28"/>
    <mergeCell ref="B30:C30"/>
    <mergeCell ref="H28:J28"/>
    <mergeCell ref="B32:C32"/>
    <mergeCell ref="B31:C31"/>
    <mergeCell ref="A28:A29"/>
    <mergeCell ref="A1:S1"/>
    <mergeCell ref="A2:S2"/>
    <mergeCell ref="A3:S3"/>
    <mergeCell ref="A4:S4"/>
    <mergeCell ref="A30:A31"/>
    <mergeCell ref="L28:N28"/>
    <mergeCell ref="B26:S26"/>
    <mergeCell ref="F7:M7"/>
    <mergeCell ref="B5:R5"/>
  </mergeCells>
  <printOptions horizontalCentered="1" verticalCentered="1"/>
  <pageMargins left="0.27559055118110237" right="0.15748031496062992" top="0.27559055118110237" bottom="0.15748031496062992" header="0.15748031496062992" footer="0.15748031496062992"/>
  <pageSetup paperSize="9"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9"/>
  <sheetViews>
    <sheetView view="pageBreakPreview" zoomScale="130" zoomScaleSheetLayoutView="130" workbookViewId="0">
      <selection activeCell="A51" sqref="A51"/>
    </sheetView>
  </sheetViews>
  <sheetFormatPr baseColWidth="10" defaultColWidth="11.44140625" defaultRowHeight="13.2" x14ac:dyDescent="0.25"/>
  <cols>
    <col min="1" max="1" width="68" style="376" customWidth="1"/>
    <col min="2" max="2" width="6.88671875" style="376" bestFit="1" customWidth="1"/>
    <col min="3" max="3" width="6.44140625" style="386" bestFit="1" customWidth="1"/>
    <col min="4" max="4" width="9.6640625" style="376" bestFit="1" customWidth="1"/>
    <col min="5" max="5" width="7" style="386" customWidth="1"/>
    <col min="6" max="6" width="9.6640625" style="376" customWidth="1"/>
    <col min="7" max="7" width="22.21875" style="376" customWidth="1"/>
    <col min="8" max="8" width="26.33203125" style="376" customWidth="1"/>
    <col min="9" max="16384" width="11.44140625" style="376"/>
  </cols>
  <sheetData>
    <row r="1" spans="1:8" ht="35.25" customHeight="1" x14ac:dyDescent="0.25">
      <c r="A1" s="763" t="s">
        <v>145</v>
      </c>
      <c r="B1" s="763"/>
      <c r="C1" s="763"/>
      <c r="D1" s="763"/>
      <c r="E1" s="763"/>
      <c r="F1" s="763"/>
      <c r="G1" s="763"/>
      <c r="H1" s="763"/>
    </row>
    <row r="2" spans="1:8" ht="14.25" customHeight="1" x14ac:dyDescent="0.25">
      <c r="A2" s="764" t="s">
        <v>406</v>
      </c>
      <c r="B2" s="764"/>
      <c r="C2" s="764"/>
      <c r="D2" s="764"/>
      <c r="E2" s="764"/>
      <c r="F2" s="764"/>
      <c r="G2" s="764"/>
      <c r="H2" s="764"/>
    </row>
    <row r="3" spans="1:8" ht="15.75" customHeight="1" x14ac:dyDescent="0.25">
      <c r="A3" s="377" t="s">
        <v>238</v>
      </c>
      <c r="B3" s="377"/>
      <c r="C3" s="378"/>
      <c r="D3" s="377"/>
      <c r="E3" s="378"/>
      <c r="F3" s="377"/>
      <c r="G3" s="377"/>
      <c r="H3" s="377"/>
    </row>
    <row r="4" spans="1:8" ht="15" customHeight="1" x14ac:dyDescent="0.25">
      <c r="A4" s="379"/>
      <c r="B4" s="379"/>
      <c r="C4" s="378"/>
      <c r="D4" s="379"/>
      <c r="E4" s="378"/>
      <c r="F4" s="379"/>
      <c r="G4" s="379"/>
      <c r="H4" s="379"/>
    </row>
    <row r="5" spans="1:8" ht="14.25" customHeight="1" x14ac:dyDescent="0.25">
      <c r="A5" s="765"/>
      <c r="B5" s="765"/>
      <c r="C5" s="765"/>
      <c r="D5" s="765"/>
      <c r="E5" s="765"/>
      <c r="F5" s="765"/>
      <c r="G5" s="765"/>
      <c r="H5" s="765"/>
    </row>
    <row r="6" spans="1:8" ht="22.5" customHeight="1" x14ac:dyDescent="0.25">
      <c r="A6" s="766" t="s">
        <v>407</v>
      </c>
      <c r="B6" s="766"/>
      <c r="C6" s="766"/>
      <c r="D6" s="766"/>
      <c r="E6" s="766"/>
      <c r="F6" s="766"/>
      <c r="G6" s="766"/>
      <c r="H6" s="766"/>
    </row>
    <row r="7" spans="1:8" ht="30" customHeight="1" x14ac:dyDescent="0.25">
      <c r="A7" s="767" t="s">
        <v>2</v>
      </c>
      <c r="B7" s="762" t="s">
        <v>239</v>
      </c>
      <c r="C7" s="762" t="s">
        <v>240</v>
      </c>
      <c r="D7" s="762" t="s">
        <v>241</v>
      </c>
      <c r="E7" s="762" t="s">
        <v>240</v>
      </c>
      <c r="F7" s="762" t="s">
        <v>241</v>
      </c>
      <c r="G7" s="762" t="s">
        <v>242</v>
      </c>
      <c r="H7" s="762" t="s">
        <v>243</v>
      </c>
    </row>
    <row r="8" spans="1:8" ht="30.75" customHeight="1" x14ac:dyDescent="0.25">
      <c r="A8" s="767"/>
      <c r="B8" s="762"/>
      <c r="C8" s="762"/>
      <c r="D8" s="762"/>
      <c r="E8" s="762"/>
      <c r="F8" s="762"/>
      <c r="G8" s="762"/>
      <c r="H8" s="762"/>
    </row>
    <row r="9" spans="1:8" s="381" customFormat="1" ht="11.25" customHeight="1" x14ac:dyDescent="0.25">
      <c r="A9" s="380"/>
      <c r="B9" s="380"/>
      <c r="C9" s="380"/>
      <c r="D9" s="380"/>
      <c r="E9" s="380"/>
      <c r="F9" s="380"/>
      <c r="G9" s="380"/>
      <c r="H9" s="380"/>
    </row>
    <row r="10" spans="1:8" s="385" customFormat="1" ht="26.4" x14ac:dyDescent="0.25">
      <c r="A10" s="382" t="s">
        <v>244</v>
      </c>
      <c r="B10" s="382" t="s">
        <v>644</v>
      </c>
      <c r="C10" s="382" t="s">
        <v>245</v>
      </c>
      <c r="D10" s="383">
        <f>SUM(D217)+D329</f>
        <v>65528</v>
      </c>
      <c r="E10" s="382" t="s">
        <v>246</v>
      </c>
      <c r="F10" s="383">
        <v>0</v>
      </c>
      <c r="G10" s="382" t="s">
        <v>247</v>
      </c>
      <c r="H10" s="384" t="s">
        <v>248</v>
      </c>
    </row>
    <row r="11" spans="1:8" x14ac:dyDescent="0.25">
      <c r="A11" s="504" t="s">
        <v>249</v>
      </c>
      <c r="B11"/>
      <c r="C11" s="279"/>
      <c r="D11"/>
      <c r="E11" s="279"/>
      <c r="F11" s="279"/>
      <c r="G11"/>
      <c r="H11"/>
    </row>
    <row r="12" spans="1:8" x14ac:dyDescent="0.25">
      <c r="A12" s="505" t="s">
        <v>250</v>
      </c>
      <c r="B12" t="s">
        <v>37</v>
      </c>
      <c r="C12" s="279"/>
      <c r="D12" s="279">
        <v>598</v>
      </c>
      <c r="E12" s="279"/>
      <c r="F12" s="506"/>
      <c r="G12" s="507"/>
      <c r="H12" s="6" t="s">
        <v>251</v>
      </c>
    </row>
    <row r="13" spans="1:8" x14ac:dyDescent="0.25">
      <c r="A13" s="505" t="s">
        <v>252</v>
      </c>
      <c r="B13" t="s">
        <v>37</v>
      </c>
      <c r="C13" s="279"/>
      <c r="D13" s="279">
        <v>183</v>
      </c>
      <c r="E13" s="279"/>
      <c r="F13" s="506"/>
      <c r="G13" s="507"/>
      <c r="H13" s="6" t="s">
        <v>251</v>
      </c>
    </row>
    <row r="14" spans="1:8" x14ac:dyDescent="0.25">
      <c r="A14" s="505" t="s">
        <v>253</v>
      </c>
      <c r="B14" t="s">
        <v>37</v>
      </c>
      <c r="C14" s="279"/>
      <c r="D14" s="279">
        <v>135</v>
      </c>
      <c r="E14" s="279"/>
      <c r="F14" s="506"/>
      <c r="G14" s="508"/>
      <c r="H14" s="6" t="s">
        <v>251</v>
      </c>
    </row>
    <row r="15" spans="1:8" x14ac:dyDescent="0.25">
      <c r="A15" s="505" t="s">
        <v>254</v>
      </c>
      <c r="B15" t="s">
        <v>37</v>
      </c>
      <c r="C15" s="279"/>
      <c r="D15" s="279">
        <v>394</v>
      </c>
      <c r="E15" s="279"/>
      <c r="F15" s="506"/>
      <c r="G15"/>
      <c r="H15" s="6" t="s">
        <v>251</v>
      </c>
    </row>
    <row r="16" spans="1:8" x14ac:dyDescent="0.25">
      <c r="A16" s="505" t="s">
        <v>255</v>
      </c>
      <c r="B16" t="s">
        <v>37</v>
      </c>
      <c r="C16" s="279"/>
      <c r="D16" s="279">
        <v>77</v>
      </c>
      <c r="E16" s="279"/>
      <c r="F16" s="506"/>
      <c r="G16" s="508"/>
      <c r="H16" s="6" t="s">
        <v>251</v>
      </c>
    </row>
    <row r="17" spans="1:8" x14ac:dyDescent="0.25">
      <c r="A17" s="505" t="s">
        <v>256</v>
      </c>
      <c r="B17" t="s">
        <v>37</v>
      </c>
      <c r="C17" s="279"/>
      <c r="D17" s="279">
        <v>126</v>
      </c>
      <c r="E17" s="279"/>
      <c r="F17" s="506"/>
      <c r="G17"/>
      <c r="H17" s="6" t="s">
        <v>251</v>
      </c>
    </row>
    <row r="18" spans="1:8" x14ac:dyDescent="0.25">
      <c r="A18" s="505" t="s">
        <v>257</v>
      </c>
      <c r="B18" t="s">
        <v>37</v>
      </c>
      <c r="C18" s="279"/>
      <c r="D18" s="279">
        <v>88</v>
      </c>
      <c r="E18" s="279"/>
      <c r="F18" s="506"/>
      <c r="G18" s="508"/>
      <c r="H18" s="6" t="s">
        <v>251</v>
      </c>
    </row>
    <row r="19" spans="1:8" x14ac:dyDescent="0.25">
      <c r="A19" s="505" t="s">
        <v>258</v>
      </c>
      <c r="B19" t="s">
        <v>37</v>
      </c>
      <c r="C19" s="279"/>
      <c r="D19" s="279">
        <v>55</v>
      </c>
      <c r="E19" s="279"/>
      <c r="F19" s="506"/>
      <c r="G19"/>
      <c r="H19" s="6" t="s">
        <v>251</v>
      </c>
    </row>
    <row r="20" spans="1:8" x14ac:dyDescent="0.25">
      <c r="A20" s="505" t="s">
        <v>259</v>
      </c>
      <c r="B20" t="s">
        <v>37</v>
      </c>
      <c r="C20" s="279"/>
      <c r="D20" s="279">
        <v>52</v>
      </c>
      <c r="E20" s="279"/>
      <c r="F20" s="506"/>
      <c r="G20"/>
      <c r="H20" s="6" t="s">
        <v>251</v>
      </c>
    </row>
    <row r="21" spans="1:8" x14ac:dyDescent="0.25">
      <c r="A21" s="505" t="s">
        <v>260</v>
      </c>
      <c r="B21" t="s">
        <v>37</v>
      </c>
      <c r="C21" s="279"/>
      <c r="D21" s="279">
        <v>81</v>
      </c>
      <c r="E21" s="279"/>
      <c r="F21" s="506"/>
      <c r="G21" s="508"/>
      <c r="H21" s="6" t="s">
        <v>251</v>
      </c>
    </row>
    <row r="22" spans="1:8" x14ac:dyDescent="0.25">
      <c r="A22" s="505" t="s">
        <v>261</v>
      </c>
      <c r="B22" t="s">
        <v>37</v>
      </c>
      <c r="C22" s="279"/>
      <c r="D22" s="279">
        <v>311</v>
      </c>
      <c r="E22" s="279"/>
      <c r="F22" s="506"/>
      <c r="G22"/>
      <c r="H22" s="6" t="s">
        <v>251</v>
      </c>
    </row>
    <row r="23" spans="1:8" x14ac:dyDescent="0.25">
      <c r="A23" s="505" t="s">
        <v>262</v>
      </c>
      <c r="B23" t="s">
        <v>37</v>
      </c>
      <c r="C23" s="279"/>
      <c r="D23" s="279">
        <v>51</v>
      </c>
      <c r="E23" s="279"/>
      <c r="F23" s="506"/>
      <c r="G23"/>
      <c r="H23" s="6" t="s">
        <v>251</v>
      </c>
    </row>
    <row r="24" spans="1:8" x14ac:dyDescent="0.25">
      <c r="A24" s="505" t="s">
        <v>263</v>
      </c>
      <c r="B24" t="s">
        <v>37</v>
      </c>
      <c r="C24" s="279"/>
      <c r="D24" s="279">
        <v>204</v>
      </c>
      <c r="E24" s="279"/>
      <c r="F24" s="506"/>
      <c r="G24" s="508"/>
      <c r="H24" s="6" t="s">
        <v>251</v>
      </c>
    </row>
    <row r="25" spans="1:8" x14ac:dyDescent="0.25">
      <c r="A25" s="505" t="s">
        <v>264</v>
      </c>
      <c r="B25" t="s">
        <v>37</v>
      </c>
      <c r="C25" s="279"/>
      <c r="D25" s="279">
        <v>300</v>
      </c>
      <c r="E25" s="279"/>
      <c r="F25" s="506"/>
      <c r="G25"/>
      <c r="H25" s="6" t="s">
        <v>251</v>
      </c>
    </row>
    <row r="26" spans="1:8" x14ac:dyDescent="0.25">
      <c r="A26" s="505" t="s">
        <v>265</v>
      </c>
      <c r="B26" t="s">
        <v>37</v>
      </c>
      <c r="C26" s="279"/>
      <c r="D26" s="279">
        <v>480</v>
      </c>
      <c r="E26" s="279"/>
      <c r="F26" s="506"/>
      <c r="G26"/>
      <c r="H26" s="6" t="s">
        <v>251</v>
      </c>
    </row>
    <row r="27" spans="1:8" x14ac:dyDescent="0.25">
      <c r="A27" s="505" t="s">
        <v>266</v>
      </c>
      <c r="B27" t="s">
        <v>37</v>
      </c>
      <c r="C27" s="279"/>
      <c r="D27" s="279">
        <v>253</v>
      </c>
      <c r="E27" s="279"/>
      <c r="F27" s="506"/>
      <c r="G27"/>
      <c r="H27" s="6" t="s">
        <v>251</v>
      </c>
    </row>
    <row r="28" spans="1:8" x14ac:dyDescent="0.25">
      <c r="A28" s="505" t="s">
        <v>267</v>
      </c>
      <c r="B28" t="s">
        <v>37</v>
      </c>
      <c r="C28" s="279"/>
      <c r="D28" s="279">
        <v>149</v>
      </c>
      <c r="E28" s="279"/>
      <c r="F28" s="506"/>
      <c r="G28"/>
      <c r="H28" s="6" t="s">
        <v>251</v>
      </c>
    </row>
    <row r="29" spans="1:8" x14ac:dyDescent="0.25">
      <c r="A29" s="505" t="s">
        <v>268</v>
      </c>
      <c r="B29" t="s">
        <v>37</v>
      </c>
      <c r="C29" s="279"/>
      <c r="D29" s="279">
        <v>243</v>
      </c>
      <c r="E29" s="279"/>
      <c r="F29" s="506"/>
      <c r="G29"/>
      <c r="H29" s="6" t="s">
        <v>251</v>
      </c>
    </row>
    <row r="30" spans="1:8" x14ac:dyDescent="0.25">
      <c r="A30" s="505" t="s">
        <v>269</v>
      </c>
      <c r="B30" t="s">
        <v>37</v>
      </c>
      <c r="C30" s="279"/>
      <c r="D30" s="279">
        <v>76</v>
      </c>
      <c r="E30" s="279"/>
      <c r="F30" s="506"/>
      <c r="G30"/>
      <c r="H30" s="6" t="s">
        <v>251</v>
      </c>
    </row>
    <row r="31" spans="1:8" x14ac:dyDescent="0.25">
      <c r="A31" s="505" t="s">
        <v>270</v>
      </c>
      <c r="B31" t="s">
        <v>37</v>
      </c>
      <c r="C31" s="279"/>
      <c r="D31" s="279">
        <v>41</v>
      </c>
      <c r="E31" s="279"/>
      <c r="F31" s="506"/>
      <c r="G31"/>
      <c r="H31" s="6" t="s">
        <v>251</v>
      </c>
    </row>
    <row r="32" spans="1:8" x14ac:dyDescent="0.25">
      <c r="A32" s="505" t="s">
        <v>271</v>
      </c>
      <c r="B32" t="s">
        <v>37</v>
      </c>
      <c r="C32" s="279"/>
      <c r="D32" s="279">
        <v>63</v>
      </c>
      <c r="E32" s="279"/>
      <c r="F32" s="506"/>
      <c r="G32"/>
      <c r="H32" s="6" t="s">
        <v>251</v>
      </c>
    </row>
    <row r="33" spans="1:8" x14ac:dyDescent="0.25">
      <c r="A33" s="505" t="s">
        <v>258</v>
      </c>
      <c r="B33" t="s">
        <v>37</v>
      </c>
      <c r="C33" s="279"/>
      <c r="D33" s="279">
        <v>420</v>
      </c>
      <c r="E33" s="279"/>
      <c r="F33" s="506"/>
      <c r="G33"/>
      <c r="H33" s="6" t="s">
        <v>251</v>
      </c>
    </row>
    <row r="34" spans="1:8" x14ac:dyDescent="0.25">
      <c r="A34" s="505" t="s">
        <v>272</v>
      </c>
      <c r="B34" t="s">
        <v>37</v>
      </c>
      <c r="C34" s="279"/>
      <c r="D34" s="279">
        <v>213</v>
      </c>
      <c r="E34" s="279"/>
      <c r="F34" s="506"/>
      <c r="G34"/>
      <c r="H34" s="6" t="s">
        <v>251</v>
      </c>
    </row>
    <row r="35" spans="1:8" x14ac:dyDescent="0.25">
      <c r="A35" s="505" t="s">
        <v>273</v>
      </c>
      <c r="B35" t="s">
        <v>37</v>
      </c>
      <c r="C35" s="279"/>
      <c r="D35" s="279">
        <v>280</v>
      </c>
      <c r="E35" s="279"/>
      <c r="F35" s="506"/>
      <c r="G35"/>
      <c r="H35" s="6" t="s">
        <v>251</v>
      </c>
    </row>
    <row r="36" spans="1:8" x14ac:dyDescent="0.25">
      <c r="A36" s="505" t="s">
        <v>274</v>
      </c>
      <c r="B36" t="s">
        <v>37</v>
      </c>
      <c r="C36" s="279"/>
      <c r="D36" s="279">
        <v>215</v>
      </c>
      <c r="E36" s="279"/>
      <c r="F36" s="506"/>
      <c r="G36"/>
      <c r="H36" s="6" t="s">
        <v>251</v>
      </c>
    </row>
    <row r="37" spans="1:8" x14ac:dyDescent="0.25">
      <c r="A37" s="505" t="s">
        <v>275</v>
      </c>
      <c r="B37" t="s">
        <v>37</v>
      </c>
      <c r="C37" s="279"/>
      <c r="D37" s="279">
        <v>155</v>
      </c>
      <c r="E37" s="279"/>
      <c r="F37" s="506"/>
      <c r="G37"/>
      <c r="H37" s="6" t="s">
        <v>251</v>
      </c>
    </row>
    <row r="38" spans="1:8" x14ac:dyDescent="0.25">
      <c r="A38" s="509" t="s">
        <v>276</v>
      </c>
      <c r="B38" t="s">
        <v>37</v>
      </c>
      <c r="C38" s="279"/>
      <c r="D38" s="279">
        <v>331</v>
      </c>
      <c r="E38" s="279"/>
      <c r="F38" s="506"/>
      <c r="G38"/>
      <c r="H38" s="6" t="s">
        <v>251</v>
      </c>
    </row>
    <row r="39" spans="1:8" x14ac:dyDescent="0.25">
      <c r="A39" s="505" t="s">
        <v>255</v>
      </c>
      <c r="B39" t="s">
        <v>37</v>
      </c>
      <c r="C39" s="279"/>
      <c r="D39" s="279">
        <v>696</v>
      </c>
      <c r="E39" s="279"/>
      <c r="F39" s="506"/>
      <c r="G39"/>
      <c r="H39" s="6" t="s">
        <v>251</v>
      </c>
    </row>
    <row r="40" spans="1:8" x14ac:dyDescent="0.25">
      <c r="A40" s="505" t="s">
        <v>277</v>
      </c>
      <c r="B40" t="s">
        <v>37</v>
      </c>
      <c r="C40" s="279"/>
      <c r="D40" s="279">
        <v>92</v>
      </c>
      <c r="E40" s="279"/>
      <c r="F40" s="506"/>
      <c r="G40"/>
      <c r="H40" s="6" t="s">
        <v>251</v>
      </c>
    </row>
    <row r="41" spans="1:8" x14ac:dyDescent="0.25">
      <c r="A41" s="505" t="s">
        <v>278</v>
      </c>
      <c r="B41" t="s">
        <v>37</v>
      </c>
      <c r="C41" s="279"/>
      <c r="D41" s="279">
        <v>321</v>
      </c>
      <c r="E41" s="279"/>
      <c r="F41" s="506"/>
      <c r="G41"/>
      <c r="H41" s="6" t="s">
        <v>251</v>
      </c>
    </row>
    <row r="42" spans="1:8" x14ac:dyDescent="0.25">
      <c r="A42" s="505" t="s">
        <v>279</v>
      </c>
      <c r="B42" t="s">
        <v>37</v>
      </c>
      <c r="C42" s="279"/>
      <c r="D42" s="279">
        <v>921</v>
      </c>
      <c r="E42" s="279"/>
      <c r="F42" s="506"/>
      <c r="G42"/>
      <c r="H42" s="6" t="s">
        <v>251</v>
      </c>
    </row>
    <row r="43" spans="1:8" x14ac:dyDescent="0.25">
      <c r="A43" s="505" t="s">
        <v>280</v>
      </c>
      <c r="B43" t="s">
        <v>37</v>
      </c>
      <c r="C43" s="279"/>
      <c r="D43" s="279">
        <v>382</v>
      </c>
      <c r="E43" s="279"/>
      <c r="F43" s="506"/>
      <c r="G43"/>
      <c r="H43" s="6" t="s">
        <v>251</v>
      </c>
    </row>
    <row r="44" spans="1:8" x14ac:dyDescent="0.25">
      <c r="A44" s="505" t="s">
        <v>281</v>
      </c>
      <c r="B44" t="s">
        <v>37</v>
      </c>
      <c r="C44" s="279"/>
      <c r="D44" s="279">
        <v>97</v>
      </c>
      <c r="E44" s="279"/>
      <c r="F44" s="506"/>
      <c r="G44"/>
      <c r="H44" s="6" t="s">
        <v>251</v>
      </c>
    </row>
    <row r="45" spans="1:8" x14ac:dyDescent="0.25">
      <c r="A45" s="505" t="s">
        <v>259</v>
      </c>
      <c r="B45" t="s">
        <v>37</v>
      </c>
      <c r="C45" s="279"/>
      <c r="D45" s="279">
        <v>1764</v>
      </c>
      <c r="E45" s="279"/>
      <c r="F45" s="506"/>
      <c r="G45"/>
      <c r="H45" s="6" t="s">
        <v>251</v>
      </c>
    </row>
    <row r="46" spans="1:8" x14ac:dyDescent="0.25">
      <c r="A46" s="505" t="s">
        <v>282</v>
      </c>
      <c r="B46" t="s">
        <v>37</v>
      </c>
      <c r="C46" s="279"/>
      <c r="D46" s="279">
        <v>2422</v>
      </c>
      <c r="E46" s="279"/>
      <c r="F46" s="506"/>
      <c r="G46"/>
      <c r="H46" s="6" t="s">
        <v>251</v>
      </c>
    </row>
    <row r="47" spans="1:8" x14ac:dyDescent="0.25">
      <c r="A47" s="505" t="s">
        <v>283</v>
      </c>
      <c r="B47" t="s">
        <v>37</v>
      </c>
      <c r="C47" s="279"/>
      <c r="D47" s="279">
        <v>616</v>
      </c>
      <c r="E47" s="279"/>
      <c r="F47" s="506"/>
      <c r="G47"/>
      <c r="H47" s="6" t="s">
        <v>251</v>
      </c>
    </row>
    <row r="48" spans="1:8" x14ac:dyDescent="0.25">
      <c r="A48" s="505" t="s">
        <v>284</v>
      </c>
      <c r="B48" t="s">
        <v>37</v>
      </c>
      <c r="C48" s="279"/>
      <c r="D48" s="279">
        <v>139</v>
      </c>
      <c r="E48" s="279"/>
      <c r="F48" s="506"/>
      <c r="G48"/>
      <c r="H48" s="6" t="s">
        <v>251</v>
      </c>
    </row>
    <row r="49" spans="1:8" x14ac:dyDescent="0.25">
      <c r="A49" s="505" t="s">
        <v>285</v>
      </c>
      <c r="B49" t="s">
        <v>37</v>
      </c>
      <c r="C49" s="279"/>
      <c r="D49" s="279">
        <v>65</v>
      </c>
      <c r="E49" s="279"/>
      <c r="F49" s="506"/>
      <c r="G49"/>
      <c r="H49" s="6" t="s">
        <v>251</v>
      </c>
    </row>
    <row r="50" spans="1:8" x14ac:dyDescent="0.25">
      <c r="A50" s="505" t="s">
        <v>286</v>
      </c>
      <c r="B50" t="s">
        <v>37</v>
      </c>
      <c r="C50" s="279"/>
      <c r="D50" s="279">
        <v>244</v>
      </c>
      <c r="E50" s="279"/>
      <c r="F50" s="506"/>
      <c r="G50"/>
      <c r="H50" s="6" t="s">
        <v>251</v>
      </c>
    </row>
    <row r="51" spans="1:8" x14ac:dyDescent="0.25">
      <c r="A51" s="510" t="s">
        <v>255</v>
      </c>
      <c r="B51" t="s">
        <v>37</v>
      </c>
      <c r="C51" s="279"/>
      <c r="D51" s="279">
        <v>52</v>
      </c>
      <c r="E51" s="279"/>
      <c r="F51" s="506"/>
      <c r="G51"/>
      <c r="H51" s="6" t="s">
        <v>251</v>
      </c>
    </row>
    <row r="52" spans="1:8" x14ac:dyDescent="0.25">
      <c r="A52" s="510" t="s">
        <v>259</v>
      </c>
      <c r="B52" t="s">
        <v>37</v>
      </c>
      <c r="C52" s="279"/>
      <c r="D52" s="279">
        <v>33</v>
      </c>
      <c r="E52" s="279"/>
      <c r="F52" s="506"/>
      <c r="G52"/>
      <c r="H52" s="6" t="s">
        <v>251</v>
      </c>
    </row>
    <row r="53" spans="1:8" x14ac:dyDescent="0.25">
      <c r="A53" s="505" t="s">
        <v>255</v>
      </c>
      <c r="B53" t="s">
        <v>37</v>
      </c>
      <c r="C53" s="279"/>
      <c r="D53" s="279">
        <v>11</v>
      </c>
      <c r="E53" s="279"/>
      <c r="F53" s="506"/>
      <c r="G53"/>
      <c r="H53" s="6" t="s">
        <v>251</v>
      </c>
    </row>
    <row r="54" spans="1:8" x14ac:dyDescent="0.25">
      <c r="A54" s="505" t="s">
        <v>279</v>
      </c>
      <c r="B54" t="s">
        <v>37</v>
      </c>
      <c r="C54" s="279"/>
      <c r="D54" s="279">
        <v>24</v>
      </c>
      <c r="E54" s="279"/>
      <c r="F54" s="506"/>
      <c r="G54"/>
      <c r="H54" s="6" t="s">
        <v>251</v>
      </c>
    </row>
    <row r="55" spans="1:8" x14ac:dyDescent="0.25">
      <c r="A55" s="505" t="s">
        <v>259</v>
      </c>
      <c r="B55" t="s">
        <v>37</v>
      </c>
      <c r="C55" s="279"/>
      <c r="D55" s="279">
        <v>26</v>
      </c>
      <c r="E55" s="279"/>
      <c r="F55" s="506"/>
      <c r="G55"/>
      <c r="H55" s="6" t="s">
        <v>251</v>
      </c>
    </row>
    <row r="56" spans="1:8" x14ac:dyDescent="0.25">
      <c r="A56" s="505" t="s">
        <v>287</v>
      </c>
      <c r="B56" t="s">
        <v>37</v>
      </c>
      <c r="C56" s="279"/>
      <c r="D56" s="279">
        <v>273</v>
      </c>
      <c r="E56" s="279"/>
      <c r="F56" s="506"/>
      <c r="G56"/>
      <c r="H56" s="6" t="s">
        <v>251</v>
      </c>
    </row>
    <row r="57" spans="1:8" x14ac:dyDescent="0.25">
      <c r="A57" s="505" t="s">
        <v>625</v>
      </c>
      <c r="B57" t="s">
        <v>37</v>
      </c>
      <c r="C57" s="279"/>
      <c r="D57" s="279">
        <v>1</v>
      </c>
      <c r="E57" s="279"/>
      <c r="F57" s="506"/>
      <c r="G57"/>
      <c r="H57" s="6" t="s">
        <v>251</v>
      </c>
    </row>
    <row r="58" spans="1:8" x14ac:dyDescent="0.25">
      <c r="A58" s="505" t="s">
        <v>288</v>
      </c>
      <c r="B58" t="s">
        <v>37</v>
      </c>
      <c r="C58" s="279"/>
      <c r="D58" s="279">
        <v>181</v>
      </c>
      <c r="E58" s="279"/>
      <c r="F58" s="506"/>
      <c r="G58"/>
      <c r="H58" s="6" t="s">
        <v>251</v>
      </c>
    </row>
    <row r="59" spans="1:8" x14ac:dyDescent="0.25">
      <c r="A59" s="505" t="s">
        <v>289</v>
      </c>
      <c r="B59" t="s">
        <v>37</v>
      </c>
      <c r="C59" s="279"/>
      <c r="D59" s="279">
        <v>181</v>
      </c>
      <c r="E59" s="279"/>
      <c r="F59" s="506"/>
      <c r="G59"/>
      <c r="H59" s="6" t="s">
        <v>251</v>
      </c>
    </row>
    <row r="60" spans="1:8" x14ac:dyDescent="0.25">
      <c r="A60" s="505" t="s">
        <v>290</v>
      </c>
      <c r="B60" t="s">
        <v>37</v>
      </c>
      <c r="C60" s="279"/>
      <c r="D60" s="279">
        <v>138</v>
      </c>
      <c r="E60" s="279"/>
      <c r="F60" s="506"/>
      <c r="G60"/>
      <c r="H60" s="6" t="s">
        <v>251</v>
      </c>
    </row>
    <row r="61" spans="1:8" x14ac:dyDescent="0.25">
      <c r="A61" s="505" t="s">
        <v>291</v>
      </c>
      <c r="B61" t="s">
        <v>37</v>
      </c>
      <c r="C61" s="279"/>
      <c r="D61" s="279">
        <v>135</v>
      </c>
      <c r="E61" s="279"/>
      <c r="F61" s="506"/>
      <c r="G61"/>
      <c r="H61" s="6" t="s">
        <v>251</v>
      </c>
    </row>
    <row r="62" spans="1:8" x14ac:dyDescent="0.25">
      <c r="A62" s="505" t="s">
        <v>292</v>
      </c>
      <c r="B62" t="s">
        <v>37</v>
      </c>
      <c r="C62" s="279"/>
      <c r="D62" s="279">
        <v>321</v>
      </c>
      <c r="E62" s="279"/>
      <c r="F62" s="506"/>
      <c r="G62"/>
      <c r="H62" s="6" t="s">
        <v>251</v>
      </c>
    </row>
    <row r="63" spans="1:8" x14ac:dyDescent="0.25">
      <c r="A63" s="505" t="s">
        <v>293</v>
      </c>
      <c r="B63" t="s">
        <v>37</v>
      </c>
      <c r="C63" s="279"/>
      <c r="D63" s="279">
        <v>411</v>
      </c>
      <c r="E63" s="279"/>
      <c r="F63" s="506"/>
      <c r="G63"/>
      <c r="H63" s="6" t="s">
        <v>251</v>
      </c>
    </row>
    <row r="64" spans="1:8" x14ac:dyDescent="0.25">
      <c r="A64" s="505" t="s">
        <v>294</v>
      </c>
      <c r="B64" t="s">
        <v>37</v>
      </c>
      <c r="C64" s="279"/>
      <c r="D64" s="279">
        <v>403</v>
      </c>
      <c r="E64" s="279"/>
      <c r="F64" s="506"/>
      <c r="G64"/>
      <c r="H64" s="6" t="s">
        <v>251</v>
      </c>
    </row>
    <row r="65" spans="1:8" x14ac:dyDescent="0.25">
      <c r="A65" s="505" t="s">
        <v>295</v>
      </c>
      <c r="B65" t="s">
        <v>37</v>
      </c>
      <c r="C65" s="279"/>
      <c r="D65" s="279">
        <v>255</v>
      </c>
      <c r="E65" s="279"/>
      <c r="F65" s="506"/>
      <c r="G65"/>
      <c r="H65" s="6" t="s">
        <v>251</v>
      </c>
    </row>
    <row r="66" spans="1:8" x14ac:dyDescent="0.25">
      <c r="A66" s="505" t="s">
        <v>296</v>
      </c>
      <c r="B66" t="s">
        <v>37</v>
      </c>
      <c r="C66" s="279"/>
      <c r="D66" s="279">
        <v>205</v>
      </c>
      <c r="E66" s="279"/>
      <c r="F66" s="506"/>
      <c r="G66"/>
      <c r="H66" s="6" t="s">
        <v>251</v>
      </c>
    </row>
    <row r="67" spans="1:8" x14ac:dyDescent="0.25">
      <c r="A67" s="505" t="s">
        <v>297</v>
      </c>
      <c r="B67" t="s">
        <v>37</v>
      </c>
      <c r="C67" s="279"/>
      <c r="D67" s="279">
        <v>276</v>
      </c>
      <c r="E67" s="279"/>
      <c r="F67" s="506"/>
      <c r="G67"/>
      <c r="H67" s="6" t="s">
        <v>251</v>
      </c>
    </row>
    <row r="68" spans="1:8" x14ac:dyDescent="0.25">
      <c r="A68" s="505" t="s">
        <v>257</v>
      </c>
      <c r="B68" t="s">
        <v>37</v>
      </c>
      <c r="C68" s="279"/>
      <c r="D68" s="279">
        <v>1601</v>
      </c>
      <c r="E68" s="279"/>
      <c r="F68" s="506"/>
      <c r="G68"/>
      <c r="H68" s="6" t="s">
        <v>251</v>
      </c>
    </row>
    <row r="69" spans="1:8" x14ac:dyDescent="0.25">
      <c r="A69" s="505" t="s">
        <v>298</v>
      </c>
      <c r="B69" t="s">
        <v>37</v>
      </c>
      <c r="C69" s="279"/>
      <c r="D69" s="279">
        <v>927</v>
      </c>
      <c r="E69" s="279"/>
      <c r="F69" s="506"/>
      <c r="G69"/>
      <c r="H69" s="6" t="s">
        <v>251</v>
      </c>
    </row>
    <row r="70" spans="1:8" x14ac:dyDescent="0.25">
      <c r="A70" s="505" t="s">
        <v>299</v>
      </c>
      <c r="B70" t="s">
        <v>37</v>
      </c>
      <c r="C70" s="279"/>
      <c r="D70" s="279">
        <v>99</v>
      </c>
      <c r="E70" s="279"/>
      <c r="F70" s="506"/>
      <c r="G70"/>
      <c r="H70" s="6" t="s">
        <v>251</v>
      </c>
    </row>
    <row r="71" spans="1:8" x14ac:dyDescent="0.25">
      <c r="A71" s="505" t="s">
        <v>300</v>
      </c>
      <c r="B71" t="s">
        <v>37</v>
      </c>
      <c r="C71" s="279"/>
      <c r="D71" s="279">
        <v>652</v>
      </c>
      <c r="E71" s="279"/>
      <c r="F71" s="506"/>
      <c r="G71"/>
      <c r="H71" s="6" t="s">
        <v>251</v>
      </c>
    </row>
    <row r="72" spans="1:8" x14ac:dyDescent="0.25">
      <c r="A72" s="505" t="s">
        <v>301</v>
      </c>
      <c r="B72" t="s">
        <v>37</v>
      </c>
      <c r="C72" s="279"/>
      <c r="D72" s="279">
        <v>989</v>
      </c>
      <c r="E72" s="279"/>
      <c r="F72" s="506"/>
      <c r="G72"/>
      <c r="H72" s="6" t="s">
        <v>251</v>
      </c>
    </row>
    <row r="73" spans="1:8" x14ac:dyDescent="0.25">
      <c r="A73" s="505" t="s">
        <v>302</v>
      </c>
      <c r="B73" t="s">
        <v>37</v>
      </c>
      <c r="C73" s="279"/>
      <c r="D73" s="279">
        <v>107</v>
      </c>
      <c r="E73" s="279"/>
      <c r="F73" s="506"/>
      <c r="G73"/>
      <c r="H73" s="6" t="s">
        <v>251</v>
      </c>
    </row>
    <row r="74" spans="1:8" x14ac:dyDescent="0.25">
      <c r="A74" s="505" t="s">
        <v>303</v>
      </c>
      <c r="B74" t="s">
        <v>37</v>
      </c>
      <c r="C74" s="279"/>
      <c r="D74" s="279">
        <v>130</v>
      </c>
      <c r="E74" s="279"/>
      <c r="F74" s="506"/>
      <c r="G74"/>
      <c r="H74" s="6" t="s">
        <v>251</v>
      </c>
    </row>
    <row r="75" spans="1:8" x14ac:dyDescent="0.25">
      <c r="A75" s="505" t="s">
        <v>304</v>
      </c>
      <c r="B75" t="s">
        <v>37</v>
      </c>
      <c r="C75" s="279"/>
      <c r="D75" s="279">
        <v>192</v>
      </c>
      <c r="E75" s="279"/>
      <c r="F75" s="506"/>
      <c r="G75"/>
      <c r="H75" s="6" t="s">
        <v>251</v>
      </c>
    </row>
    <row r="76" spans="1:8" x14ac:dyDescent="0.25">
      <c r="A76" s="505" t="s">
        <v>305</v>
      </c>
      <c r="B76" t="s">
        <v>37</v>
      </c>
      <c r="C76" s="279"/>
      <c r="D76" s="279">
        <v>350</v>
      </c>
      <c r="E76" s="279"/>
      <c r="F76" s="506"/>
      <c r="G76"/>
      <c r="H76" s="6" t="s">
        <v>251</v>
      </c>
    </row>
    <row r="77" spans="1:8" x14ac:dyDescent="0.25">
      <c r="A77" s="505" t="s">
        <v>306</v>
      </c>
      <c r="B77" t="s">
        <v>37</v>
      </c>
      <c r="C77" s="279"/>
      <c r="D77" s="279">
        <v>2</v>
      </c>
      <c r="E77" s="279"/>
      <c r="F77" s="506"/>
      <c r="G77"/>
      <c r="H77" s="6" t="s">
        <v>251</v>
      </c>
    </row>
    <row r="78" spans="1:8" x14ac:dyDescent="0.25">
      <c r="A78" s="505" t="s">
        <v>307</v>
      </c>
      <c r="B78" t="s">
        <v>37</v>
      </c>
      <c r="C78" s="279"/>
      <c r="D78" s="279">
        <v>1092</v>
      </c>
      <c r="E78" s="279"/>
      <c r="F78" s="506"/>
      <c r="G78"/>
      <c r="H78" s="6" t="s">
        <v>251</v>
      </c>
    </row>
    <row r="79" spans="1:8" x14ac:dyDescent="0.25">
      <c r="A79" s="505" t="s">
        <v>308</v>
      </c>
      <c r="B79"/>
      <c r="C79" s="279"/>
      <c r="D79" s="279">
        <v>0</v>
      </c>
      <c r="E79" s="279"/>
      <c r="F79" s="506"/>
      <c r="G79"/>
      <c r="H79" s="6" t="s">
        <v>251</v>
      </c>
    </row>
    <row r="80" spans="1:8" x14ac:dyDescent="0.25">
      <c r="A80" s="505" t="s">
        <v>309</v>
      </c>
      <c r="B80" t="s">
        <v>37</v>
      </c>
      <c r="C80" s="279"/>
      <c r="D80" s="279">
        <v>207</v>
      </c>
      <c r="E80" s="279"/>
      <c r="F80" s="506"/>
      <c r="G80"/>
      <c r="H80" s="6" t="s">
        <v>251</v>
      </c>
    </row>
    <row r="81" spans="1:8" x14ac:dyDescent="0.25">
      <c r="A81" s="505" t="s">
        <v>310</v>
      </c>
      <c r="B81" t="s">
        <v>37</v>
      </c>
      <c r="C81" s="279"/>
      <c r="D81" s="279">
        <v>196</v>
      </c>
      <c r="E81" s="279"/>
      <c r="F81" s="506"/>
      <c r="G81"/>
      <c r="H81" s="6" t="s">
        <v>251</v>
      </c>
    </row>
    <row r="82" spans="1:8" x14ac:dyDescent="0.25">
      <c r="A82" s="511" t="s">
        <v>311</v>
      </c>
      <c r="B82" t="s">
        <v>37</v>
      </c>
      <c r="C82" s="279"/>
      <c r="D82" s="279">
        <v>203</v>
      </c>
      <c r="E82" s="279"/>
      <c r="F82" s="506"/>
      <c r="G82"/>
      <c r="H82" s="6" t="s">
        <v>251</v>
      </c>
    </row>
    <row r="83" spans="1:8" x14ac:dyDescent="0.25">
      <c r="A83" s="504" t="s">
        <v>312</v>
      </c>
      <c r="B83"/>
      <c r="C83" s="279"/>
      <c r="D83" s="279"/>
      <c r="E83" s="279"/>
      <c r="F83" s="279"/>
      <c r="G83"/>
      <c r="H83" s="6"/>
    </row>
    <row r="84" spans="1:8" x14ac:dyDescent="0.25">
      <c r="A84" s="505" t="s">
        <v>313</v>
      </c>
      <c r="B84" t="s">
        <v>37</v>
      </c>
      <c r="C84" s="279"/>
      <c r="D84" s="279">
        <v>82</v>
      </c>
      <c r="E84" s="279"/>
      <c r="F84" s="506"/>
      <c r="G84"/>
      <c r="H84" s="6" t="s">
        <v>251</v>
      </c>
    </row>
    <row r="85" spans="1:8" x14ac:dyDescent="0.25">
      <c r="A85" s="505" t="s">
        <v>314</v>
      </c>
      <c r="B85" t="s">
        <v>37</v>
      </c>
      <c r="C85" s="279"/>
      <c r="D85" s="279">
        <v>201</v>
      </c>
      <c r="E85" s="279"/>
      <c r="F85" s="506"/>
      <c r="G85"/>
      <c r="H85" s="6" t="s">
        <v>251</v>
      </c>
    </row>
    <row r="86" spans="1:8" x14ac:dyDescent="0.25">
      <c r="A86" s="505" t="s">
        <v>315</v>
      </c>
      <c r="B86" t="s">
        <v>37</v>
      </c>
      <c r="C86" s="279"/>
      <c r="D86" s="279">
        <v>384</v>
      </c>
      <c r="E86" s="279"/>
      <c r="F86" s="506"/>
      <c r="G86"/>
      <c r="H86" s="6" t="s">
        <v>251</v>
      </c>
    </row>
    <row r="87" spans="1:8" x14ac:dyDescent="0.25">
      <c r="A87" s="505" t="s">
        <v>289</v>
      </c>
      <c r="B87" t="s">
        <v>37</v>
      </c>
      <c r="C87" s="279"/>
      <c r="D87" s="279">
        <v>230</v>
      </c>
      <c r="E87" s="279"/>
      <c r="F87" s="506"/>
      <c r="G87"/>
      <c r="H87" s="6" t="s">
        <v>251</v>
      </c>
    </row>
    <row r="88" spans="1:8" x14ac:dyDescent="0.25">
      <c r="A88" s="505" t="s">
        <v>291</v>
      </c>
      <c r="B88" t="s">
        <v>37</v>
      </c>
      <c r="C88" s="279"/>
      <c r="D88" s="279">
        <v>162</v>
      </c>
      <c r="E88" s="279"/>
      <c r="F88" s="506"/>
      <c r="G88"/>
      <c r="H88" s="6" t="s">
        <v>251</v>
      </c>
    </row>
    <row r="89" spans="1:8" x14ac:dyDescent="0.25">
      <c r="A89" s="505" t="s">
        <v>293</v>
      </c>
      <c r="B89" t="s">
        <v>37</v>
      </c>
      <c r="C89" s="279"/>
      <c r="D89" s="279">
        <v>506</v>
      </c>
      <c r="E89" s="279"/>
      <c r="F89" s="506"/>
      <c r="G89"/>
      <c r="H89" s="6" t="s">
        <v>251</v>
      </c>
    </row>
    <row r="90" spans="1:8" x14ac:dyDescent="0.25">
      <c r="A90" s="505" t="s">
        <v>257</v>
      </c>
      <c r="B90" t="s">
        <v>37</v>
      </c>
      <c r="C90" s="279"/>
      <c r="D90" s="279">
        <v>1074</v>
      </c>
      <c r="E90" s="279"/>
      <c r="F90" s="506"/>
      <c r="G90"/>
      <c r="H90" s="6" t="s">
        <v>251</v>
      </c>
    </row>
    <row r="91" spans="1:8" x14ac:dyDescent="0.25">
      <c r="A91" s="505" t="s">
        <v>316</v>
      </c>
      <c r="B91" t="s">
        <v>37</v>
      </c>
      <c r="C91" s="279"/>
      <c r="D91" s="279">
        <v>321</v>
      </c>
      <c r="E91" s="279"/>
      <c r="F91" s="506"/>
      <c r="G91"/>
      <c r="H91" s="6" t="s">
        <v>251</v>
      </c>
    </row>
    <row r="92" spans="1:8" x14ac:dyDescent="0.25">
      <c r="A92" s="505" t="s">
        <v>255</v>
      </c>
      <c r="B92" t="s">
        <v>37</v>
      </c>
      <c r="C92" s="279"/>
      <c r="D92" s="279">
        <v>1166</v>
      </c>
      <c r="E92" s="279"/>
      <c r="F92" s="506"/>
      <c r="G92"/>
      <c r="H92" s="6" t="s">
        <v>251</v>
      </c>
    </row>
    <row r="93" spans="1:8" x14ac:dyDescent="0.25">
      <c r="A93" s="505" t="s">
        <v>277</v>
      </c>
      <c r="B93" t="s">
        <v>37</v>
      </c>
      <c r="C93" s="279"/>
      <c r="D93" s="279">
        <v>210</v>
      </c>
      <c r="E93" s="279"/>
      <c r="F93" s="506"/>
      <c r="G93"/>
      <c r="H93" s="6" t="s">
        <v>251</v>
      </c>
    </row>
    <row r="94" spans="1:8" x14ac:dyDescent="0.25">
      <c r="A94" s="505" t="s">
        <v>278</v>
      </c>
      <c r="B94" t="s">
        <v>37</v>
      </c>
      <c r="C94" s="279"/>
      <c r="D94" s="279">
        <v>584</v>
      </c>
      <c r="E94" s="279"/>
      <c r="F94" s="506"/>
      <c r="G94"/>
      <c r="H94" s="6" t="s">
        <v>251</v>
      </c>
    </row>
    <row r="95" spans="1:8" x14ac:dyDescent="0.25">
      <c r="A95" s="505" t="s">
        <v>279</v>
      </c>
      <c r="B95" t="s">
        <v>37</v>
      </c>
      <c r="C95" s="279"/>
      <c r="D95" s="279">
        <v>938</v>
      </c>
      <c r="E95" s="279"/>
      <c r="F95" s="506"/>
      <c r="G95"/>
      <c r="H95" s="6" t="s">
        <v>251</v>
      </c>
    </row>
    <row r="96" spans="1:8" x14ac:dyDescent="0.25">
      <c r="A96" s="505" t="s">
        <v>259</v>
      </c>
      <c r="B96" t="s">
        <v>37</v>
      </c>
      <c r="C96" s="279"/>
      <c r="D96" s="279">
        <v>1283</v>
      </c>
      <c r="E96" s="279"/>
      <c r="F96" s="506"/>
      <c r="G96"/>
      <c r="H96" s="6" t="s">
        <v>251</v>
      </c>
    </row>
    <row r="97" spans="1:8" x14ac:dyDescent="0.25">
      <c r="A97" s="505" t="s">
        <v>282</v>
      </c>
      <c r="B97" t="s">
        <v>37</v>
      </c>
      <c r="C97" s="279"/>
      <c r="D97" s="279">
        <v>4080</v>
      </c>
      <c r="E97" s="279"/>
      <c r="F97" s="506"/>
      <c r="G97"/>
      <c r="H97" s="6" t="s">
        <v>251</v>
      </c>
    </row>
    <row r="98" spans="1:8" x14ac:dyDescent="0.25">
      <c r="A98" s="505" t="s">
        <v>283</v>
      </c>
      <c r="B98" t="s">
        <v>37</v>
      </c>
      <c r="C98" s="279"/>
      <c r="D98" s="279">
        <v>816</v>
      </c>
      <c r="E98" s="279"/>
      <c r="F98" s="506"/>
      <c r="G98"/>
      <c r="H98" s="6" t="s">
        <v>251</v>
      </c>
    </row>
    <row r="99" spans="1:8" x14ac:dyDescent="0.25">
      <c r="A99" s="505" t="s">
        <v>284</v>
      </c>
      <c r="B99" t="s">
        <v>37</v>
      </c>
      <c r="C99" s="279"/>
      <c r="D99" s="279">
        <v>333</v>
      </c>
      <c r="E99" s="279"/>
      <c r="F99" s="506"/>
      <c r="G99"/>
      <c r="H99" s="6" t="s">
        <v>251</v>
      </c>
    </row>
    <row r="100" spans="1:8" x14ac:dyDescent="0.25">
      <c r="A100" s="505" t="s">
        <v>317</v>
      </c>
      <c r="B100" t="s">
        <v>37</v>
      </c>
      <c r="C100" s="279"/>
      <c r="D100" s="279">
        <v>92</v>
      </c>
      <c r="E100" s="279"/>
      <c r="F100" s="506"/>
      <c r="G100"/>
      <c r="H100" s="6" t="s">
        <v>251</v>
      </c>
    </row>
    <row r="101" spans="1:8" x14ac:dyDescent="0.25">
      <c r="A101" s="505" t="s">
        <v>275</v>
      </c>
      <c r="B101" t="s">
        <v>37</v>
      </c>
      <c r="C101" s="279"/>
      <c r="D101" s="279">
        <v>334</v>
      </c>
      <c r="E101" s="279"/>
      <c r="F101" s="506"/>
      <c r="G101"/>
      <c r="H101" s="6" t="s">
        <v>251</v>
      </c>
    </row>
    <row r="102" spans="1:8" x14ac:dyDescent="0.25">
      <c r="A102" s="505" t="s">
        <v>274</v>
      </c>
      <c r="B102" t="s">
        <v>37</v>
      </c>
      <c r="C102" s="279"/>
      <c r="D102" s="279">
        <v>399</v>
      </c>
      <c r="E102" s="279"/>
      <c r="F102" s="506"/>
      <c r="G102"/>
      <c r="H102" s="6" t="s">
        <v>251</v>
      </c>
    </row>
    <row r="103" spans="1:8" x14ac:dyDescent="0.25">
      <c r="A103" s="505" t="s">
        <v>273</v>
      </c>
      <c r="B103" t="s">
        <v>37</v>
      </c>
      <c r="C103" s="279"/>
      <c r="D103" s="279">
        <v>296</v>
      </c>
      <c r="E103" s="279"/>
      <c r="F103" s="506"/>
      <c r="G103"/>
      <c r="H103" s="6" t="s">
        <v>251</v>
      </c>
    </row>
    <row r="104" spans="1:8" x14ac:dyDescent="0.25">
      <c r="A104" s="509" t="s">
        <v>276</v>
      </c>
      <c r="B104" t="s">
        <v>37</v>
      </c>
      <c r="C104" s="279"/>
      <c r="D104" s="279">
        <v>468</v>
      </c>
      <c r="E104" s="279"/>
      <c r="F104" s="506"/>
      <c r="G104"/>
      <c r="H104" s="6" t="s">
        <v>251</v>
      </c>
    </row>
    <row r="105" spans="1:8" x14ac:dyDescent="0.25">
      <c r="A105" s="505" t="s">
        <v>265</v>
      </c>
      <c r="B105" t="s">
        <v>37</v>
      </c>
      <c r="C105" s="279"/>
      <c r="D105" s="279">
        <v>641</v>
      </c>
      <c r="E105" s="279"/>
      <c r="F105" s="506"/>
      <c r="G105"/>
      <c r="H105" s="6" t="s">
        <v>251</v>
      </c>
    </row>
    <row r="106" spans="1:8" x14ac:dyDescent="0.25">
      <c r="A106" s="505" t="s">
        <v>298</v>
      </c>
      <c r="B106" t="s">
        <v>37</v>
      </c>
      <c r="C106" s="279"/>
      <c r="D106" s="279">
        <v>1002</v>
      </c>
      <c r="E106" s="279"/>
      <c r="F106" s="506"/>
      <c r="G106"/>
      <c r="H106" s="6" t="s">
        <v>251</v>
      </c>
    </row>
    <row r="107" spans="1:8" x14ac:dyDescent="0.25">
      <c r="A107" s="505" t="s">
        <v>299</v>
      </c>
      <c r="B107" t="s">
        <v>37</v>
      </c>
      <c r="C107" s="279"/>
      <c r="D107" s="279">
        <v>141</v>
      </c>
      <c r="E107" s="279"/>
      <c r="F107" s="506"/>
      <c r="G107"/>
      <c r="H107" t="s">
        <v>251</v>
      </c>
    </row>
    <row r="108" spans="1:8" x14ac:dyDescent="0.25">
      <c r="A108" s="505" t="s">
        <v>301</v>
      </c>
      <c r="B108" t="s">
        <v>37</v>
      </c>
      <c r="C108" s="279"/>
      <c r="D108" s="279">
        <v>1024</v>
      </c>
      <c r="E108" s="279"/>
      <c r="F108" s="506"/>
      <c r="G108"/>
      <c r="H108" s="6" t="s">
        <v>251</v>
      </c>
    </row>
    <row r="109" spans="1:8" x14ac:dyDescent="0.25">
      <c r="A109" s="505" t="s">
        <v>280</v>
      </c>
      <c r="B109" t="s">
        <v>37</v>
      </c>
      <c r="C109" s="279"/>
      <c r="D109" s="279">
        <v>862</v>
      </c>
      <c r="E109" s="279"/>
      <c r="F109" s="506"/>
      <c r="G109"/>
      <c r="H109" s="6" t="s">
        <v>251</v>
      </c>
    </row>
    <row r="110" spans="1:8" x14ac:dyDescent="0.25">
      <c r="A110" s="505" t="s">
        <v>281</v>
      </c>
      <c r="B110" t="s">
        <v>37</v>
      </c>
      <c r="C110" s="279"/>
      <c r="D110" s="279">
        <v>276</v>
      </c>
      <c r="E110" s="279"/>
      <c r="F110" s="506"/>
      <c r="G110"/>
      <c r="H110" s="6" t="s">
        <v>251</v>
      </c>
    </row>
    <row r="111" spans="1:8" x14ac:dyDescent="0.25">
      <c r="A111" s="505" t="s">
        <v>259</v>
      </c>
      <c r="B111" t="s">
        <v>37</v>
      </c>
      <c r="C111" s="279"/>
      <c r="D111" s="279">
        <v>486</v>
      </c>
      <c r="E111" s="279"/>
      <c r="F111" s="506"/>
      <c r="G111"/>
      <c r="H111" s="6" t="s">
        <v>251</v>
      </c>
    </row>
    <row r="112" spans="1:8" x14ac:dyDescent="0.25">
      <c r="A112" s="505" t="s">
        <v>308</v>
      </c>
      <c r="B112" t="s">
        <v>37</v>
      </c>
      <c r="C112" s="279"/>
      <c r="D112" s="279">
        <v>14</v>
      </c>
      <c r="E112" s="279"/>
      <c r="F112" s="506"/>
      <c r="G112"/>
      <c r="H112" s="6" t="s">
        <v>251</v>
      </c>
    </row>
    <row r="113" spans="1:8" x14ac:dyDescent="0.25">
      <c r="A113" s="509" t="s">
        <v>309</v>
      </c>
      <c r="B113" t="s">
        <v>37</v>
      </c>
      <c r="C113" s="279"/>
      <c r="D113" s="279">
        <v>440</v>
      </c>
      <c r="E113" s="279"/>
      <c r="F113" s="506"/>
      <c r="G113"/>
      <c r="H113" s="6" t="s">
        <v>251</v>
      </c>
    </row>
    <row r="114" spans="1:8" x14ac:dyDescent="0.25">
      <c r="A114" s="509" t="s">
        <v>310</v>
      </c>
      <c r="B114" t="s">
        <v>37</v>
      </c>
      <c r="C114" s="279"/>
      <c r="D114" s="279">
        <v>245</v>
      </c>
      <c r="E114" s="279"/>
      <c r="F114" s="506"/>
      <c r="G114"/>
      <c r="H114" s="6" t="s">
        <v>251</v>
      </c>
    </row>
    <row r="115" spans="1:8" x14ac:dyDescent="0.25">
      <c r="A115" s="509" t="s">
        <v>318</v>
      </c>
      <c r="B115" t="s">
        <v>37</v>
      </c>
      <c r="C115" s="279"/>
      <c r="D115" s="279">
        <v>223</v>
      </c>
      <c r="E115" s="279"/>
      <c r="F115" s="506"/>
      <c r="G115"/>
      <c r="H115" s="6" t="s">
        <v>251</v>
      </c>
    </row>
    <row r="116" spans="1:8" x14ac:dyDescent="0.25">
      <c r="A116" s="505" t="s">
        <v>319</v>
      </c>
      <c r="B116" t="s">
        <v>37</v>
      </c>
      <c r="C116" s="279"/>
      <c r="D116" s="279">
        <v>185</v>
      </c>
      <c r="E116" s="279"/>
      <c r="F116" s="506"/>
      <c r="G116"/>
      <c r="H116" s="6" t="s">
        <v>251</v>
      </c>
    </row>
    <row r="117" spans="1:8" x14ac:dyDescent="0.25">
      <c r="A117" s="505" t="s">
        <v>271</v>
      </c>
      <c r="B117" t="s">
        <v>37</v>
      </c>
      <c r="C117" s="279"/>
      <c r="D117" s="279">
        <v>84</v>
      </c>
      <c r="E117" s="279"/>
      <c r="F117" s="506"/>
      <c r="G117"/>
      <c r="H117" s="6" t="s">
        <v>251</v>
      </c>
    </row>
    <row r="118" spans="1:8" x14ac:dyDescent="0.25">
      <c r="A118" s="505" t="s">
        <v>320</v>
      </c>
      <c r="B118" t="s">
        <v>37</v>
      </c>
      <c r="C118" s="279"/>
      <c r="D118" s="279">
        <v>67</v>
      </c>
      <c r="E118" s="279"/>
      <c r="F118" s="506"/>
      <c r="G118"/>
      <c r="H118" s="6" t="s">
        <v>251</v>
      </c>
    </row>
    <row r="119" spans="1:8" x14ac:dyDescent="0.25">
      <c r="A119" s="505" t="s">
        <v>321</v>
      </c>
      <c r="B119" t="s">
        <v>37</v>
      </c>
      <c r="C119" s="279"/>
      <c r="D119" s="279">
        <v>1</v>
      </c>
      <c r="E119" s="279"/>
      <c r="F119" s="506"/>
      <c r="G119"/>
      <c r="H119" s="6" t="s">
        <v>251</v>
      </c>
    </row>
    <row r="120" spans="1:8" x14ac:dyDescent="0.25">
      <c r="A120" s="505" t="s">
        <v>322</v>
      </c>
      <c r="B120" t="s">
        <v>37</v>
      </c>
      <c r="C120" s="279"/>
      <c r="D120" s="279">
        <v>180</v>
      </c>
      <c r="E120" s="279"/>
      <c r="F120" s="506"/>
      <c r="G120"/>
      <c r="H120" s="6" t="s">
        <v>251</v>
      </c>
    </row>
    <row r="121" spans="1:8" x14ac:dyDescent="0.25">
      <c r="A121" s="505" t="s">
        <v>302</v>
      </c>
      <c r="B121" t="s">
        <v>37</v>
      </c>
      <c r="C121" s="279"/>
      <c r="D121" s="279">
        <v>127</v>
      </c>
      <c r="E121" s="279"/>
      <c r="F121" s="506"/>
      <c r="G121"/>
      <c r="H121" s="6" t="s">
        <v>251</v>
      </c>
    </row>
    <row r="122" spans="1:8" x14ac:dyDescent="0.25">
      <c r="A122" s="505" t="s">
        <v>303</v>
      </c>
      <c r="B122" t="s">
        <v>37</v>
      </c>
      <c r="C122" s="279"/>
      <c r="D122" s="279">
        <v>90</v>
      </c>
      <c r="E122" s="279"/>
      <c r="F122" s="506"/>
      <c r="G122"/>
      <c r="H122" s="6" t="s">
        <v>251</v>
      </c>
    </row>
    <row r="123" spans="1:8" x14ac:dyDescent="0.25">
      <c r="A123" s="505" t="s">
        <v>304</v>
      </c>
      <c r="B123" t="s">
        <v>37</v>
      </c>
      <c r="C123" s="279"/>
      <c r="D123" s="279">
        <v>442</v>
      </c>
      <c r="E123" s="279"/>
      <c r="F123" s="506"/>
      <c r="G123"/>
      <c r="H123" s="6" t="s">
        <v>251</v>
      </c>
    </row>
    <row r="124" spans="1:8" x14ac:dyDescent="0.25">
      <c r="A124" s="505" t="s">
        <v>323</v>
      </c>
      <c r="B124" t="s">
        <v>37</v>
      </c>
      <c r="C124" s="279"/>
      <c r="D124" s="279">
        <v>970</v>
      </c>
      <c r="E124" s="279"/>
      <c r="F124" s="506"/>
      <c r="G124"/>
      <c r="H124" s="6" t="s">
        <v>251</v>
      </c>
    </row>
    <row r="125" spans="1:8" x14ac:dyDescent="0.25">
      <c r="A125" s="505" t="s">
        <v>305</v>
      </c>
      <c r="B125" t="s">
        <v>37</v>
      </c>
      <c r="C125" s="279"/>
      <c r="D125" s="279">
        <v>290</v>
      </c>
      <c r="E125" s="279"/>
      <c r="F125" s="506"/>
      <c r="G125"/>
      <c r="H125" s="6" t="s">
        <v>251</v>
      </c>
    </row>
    <row r="126" spans="1:8" x14ac:dyDescent="0.25">
      <c r="A126" s="505" t="s">
        <v>324</v>
      </c>
      <c r="B126" t="s">
        <v>37</v>
      </c>
      <c r="C126" s="279"/>
      <c r="D126" s="279">
        <v>162</v>
      </c>
      <c r="E126" s="279"/>
      <c r="F126" s="506"/>
      <c r="G126"/>
      <c r="H126" s="6" t="s">
        <v>251</v>
      </c>
    </row>
    <row r="127" spans="1:8" x14ac:dyDescent="0.25">
      <c r="A127" s="505" t="s">
        <v>306</v>
      </c>
      <c r="B127" t="s">
        <v>37</v>
      </c>
      <c r="C127" s="279"/>
      <c r="D127" s="279">
        <v>13</v>
      </c>
      <c r="E127" s="279"/>
      <c r="F127" s="506"/>
      <c r="G127"/>
      <c r="H127" s="6" t="s">
        <v>251</v>
      </c>
    </row>
    <row r="128" spans="1:8" x14ac:dyDescent="0.25">
      <c r="A128" s="504" t="s">
        <v>325</v>
      </c>
      <c r="B128"/>
      <c r="C128" s="279"/>
      <c r="D128" s="279"/>
      <c r="E128" s="506"/>
      <c r="F128" s="279"/>
      <c r="G128"/>
      <c r="H128" s="6"/>
    </row>
    <row r="129" spans="1:8" x14ac:dyDescent="0.25">
      <c r="A129" s="505" t="s">
        <v>250</v>
      </c>
      <c r="B129" t="s">
        <v>37</v>
      </c>
      <c r="C129" s="279"/>
      <c r="D129" s="279">
        <v>347</v>
      </c>
      <c r="E129" s="279"/>
      <c r="F129" s="506"/>
      <c r="G129"/>
      <c r="H129" s="6" t="s">
        <v>251</v>
      </c>
    </row>
    <row r="130" spans="1:8" x14ac:dyDescent="0.25">
      <c r="A130" s="505" t="s">
        <v>326</v>
      </c>
      <c r="B130" t="s">
        <v>37</v>
      </c>
      <c r="C130" s="279"/>
      <c r="D130" s="279">
        <v>245</v>
      </c>
      <c r="E130" s="279"/>
      <c r="F130" s="506"/>
      <c r="G130"/>
      <c r="H130" s="6" t="s">
        <v>251</v>
      </c>
    </row>
    <row r="131" spans="1:8" x14ac:dyDescent="0.25">
      <c r="A131" s="505" t="s">
        <v>327</v>
      </c>
      <c r="B131" t="s">
        <v>37</v>
      </c>
      <c r="C131" s="279"/>
      <c r="D131" s="279">
        <v>135</v>
      </c>
      <c r="E131" s="279"/>
      <c r="F131" s="506"/>
      <c r="G131"/>
      <c r="H131" s="6" t="s">
        <v>251</v>
      </c>
    </row>
    <row r="132" spans="1:8" x14ac:dyDescent="0.25">
      <c r="A132" s="505" t="s">
        <v>292</v>
      </c>
      <c r="B132" t="s">
        <v>37</v>
      </c>
      <c r="C132" s="279"/>
      <c r="D132" s="279">
        <v>126</v>
      </c>
      <c r="E132" s="279"/>
      <c r="F132" s="506"/>
      <c r="G132"/>
      <c r="H132" s="6" t="s">
        <v>251</v>
      </c>
    </row>
    <row r="133" spans="1:8" x14ac:dyDescent="0.25">
      <c r="A133" s="505" t="s">
        <v>287</v>
      </c>
      <c r="B133" t="s">
        <v>37</v>
      </c>
      <c r="C133" s="279"/>
      <c r="D133" s="279">
        <v>62</v>
      </c>
      <c r="E133" s="279"/>
      <c r="F133" s="506"/>
      <c r="G133"/>
      <c r="H133" s="6" t="s">
        <v>251</v>
      </c>
    </row>
    <row r="134" spans="1:8" x14ac:dyDescent="0.25">
      <c r="A134" s="505" t="s">
        <v>290</v>
      </c>
      <c r="B134" t="s">
        <v>37</v>
      </c>
      <c r="C134" s="279"/>
      <c r="D134" s="279">
        <v>46</v>
      </c>
      <c r="E134" s="279"/>
      <c r="F134" s="506"/>
      <c r="G134"/>
      <c r="H134" s="6" t="s">
        <v>251</v>
      </c>
    </row>
    <row r="135" spans="1:8" x14ac:dyDescent="0.25">
      <c r="A135" s="505" t="s">
        <v>291</v>
      </c>
      <c r="B135" t="s">
        <v>37</v>
      </c>
      <c r="C135" s="279"/>
      <c r="D135" s="279">
        <v>2</v>
      </c>
      <c r="E135" s="279"/>
      <c r="F135" s="506"/>
      <c r="G135"/>
      <c r="H135" s="6" t="s">
        <v>251</v>
      </c>
    </row>
    <row r="136" spans="1:8" x14ac:dyDescent="0.25">
      <c r="A136" s="505" t="s">
        <v>294</v>
      </c>
      <c r="B136" t="s">
        <v>37</v>
      </c>
      <c r="C136" s="279"/>
      <c r="D136" s="279">
        <v>218</v>
      </c>
      <c r="E136" s="279"/>
      <c r="F136" s="506"/>
      <c r="G136"/>
      <c r="H136" s="6" t="s">
        <v>251</v>
      </c>
    </row>
    <row r="137" spans="1:8" x14ac:dyDescent="0.25">
      <c r="A137" s="505" t="s">
        <v>293</v>
      </c>
      <c r="B137" t="s">
        <v>37</v>
      </c>
      <c r="C137" s="279"/>
      <c r="D137" s="279">
        <v>92</v>
      </c>
      <c r="E137" s="279"/>
      <c r="F137" s="506"/>
      <c r="G137"/>
      <c r="H137" s="6" t="s">
        <v>251</v>
      </c>
    </row>
    <row r="138" spans="1:8" x14ac:dyDescent="0.25">
      <c r="A138" s="505" t="s">
        <v>295</v>
      </c>
      <c r="B138" t="s">
        <v>37</v>
      </c>
      <c r="C138" s="279"/>
      <c r="D138" s="279">
        <v>154</v>
      </c>
      <c r="E138" s="279"/>
      <c r="F138" s="506"/>
      <c r="G138"/>
      <c r="H138" s="6" t="s">
        <v>251</v>
      </c>
    </row>
    <row r="139" spans="1:8" x14ac:dyDescent="0.25">
      <c r="A139" s="505" t="s">
        <v>296</v>
      </c>
      <c r="B139" t="s">
        <v>37</v>
      </c>
      <c r="C139" s="279"/>
      <c r="D139" s="279">
        <v>70</v>
      </c>
      <c r="E139" s="279"/>
      <c r="F139" s="506"/>
      <c r="G139"/>
      <c r="H139" s="6" t="s">
        <v>251</v>
      </c>
    </row>
    <row r="140" spans="1:8" x14ac:dyDescent="0.25">
      <c r="A140" s="505" t="s">
        <v>297</v>
      </c>
      <c r="B140" t="s">
        <v>37</v>
      </c>
      <c r="C140" s="279"/>
      <c r="D140" s="279">
        <v>163</v>
      </c>
      <c r="E140" s="279"/>
      <c r="F140" s="506"/>
      <c r="G140"/>
      <c r="H140" s="6" t="s">
        <v>251</v>
      </c>
    </row>
    <row r="141" spans="1:8" x14ac:dyDescent="0.25">
      <c r="A141" s="505" t="s">
        <v>257</v>
      </c>
      <c r="B141" t="s">
        <v>37</v>
      </c>
      <c r="C141" s="279"/>
      <c r="D141" s="279">
        <v>753</v>
      </c>
      <c r="E141" s="279"/>
      <c r="F141" s="506"/>
      <c r="G141"/>
      <c r="H141" s="6" t="s">
        <v>251</v>
      </c>
    </row>
    <row r="142" spans="1:8" x14ac:dyDescent="0.25">
      <c r="A142" s="505" t="s">
        <v>254</v>
      </c>
      <c r="B142" t="s">
        <v>37</v>
      </c>
      <c r="C142" s="279"/>
      <c r="D142" s="279">
        <v>382</v>
      </c>
      <c r="E142" s="279"/>
      <c r="F142" s="506"/>
      <c r="G142"/>
      <c r="H142" s="6" t="s">
        <v>251</v>
      </c>
    </row>
    <row r="143" spans="1:8" x14ac:dyDescent="0.25">
      <c r="A143" s="505" t="s">
        <v>265</v>
      </c>
      <c r="B143" t="s">
        <v>37</v>
      </c>
      <c r="C143" s="279"/>
      <c r="D143" s="279">
        <v>554</v>
      </c>
      <c r="E143" s="279"/>
      <c r="F143" s="506"/>
      <c r="G143"/>
      <c r="H143" s="6" t="s">
        <v>251</v>
      </c>
    </row>
    <row r="144" spans="1:8" x14ac:dyDescent="0.25">
      <c r="A144" s="505" t="s">
        <v>301</v>
      </c>
      <c r="B144" t="s">
        <v>37</v>
      </c>
      <c r="C144" s="279"/>
      <c r="D144" s="279">
        <v>710</v>
      </c>
      <c r="E144" s="279"/>
      <c r="F144" s="506"/>
      <c r="G144"/>
      <c r="H144" s="6" t="s">
        <v>251</v>
      </c>
    </row>
    <row r="145" spans="1:8" x14ac:dyDescent="0.25">
      <c r="A145" s="505" t="s">
        <v>307</v>
      </c>
      <c r="B145" t="s">
        <v>37</v>
      </c>
      <c r="C145" s="279"/>
      <c r="D145" s="279">
        <v>561</v>
      </c>
      <c r="E145" s="279"/>
      <c r="F145" s="506"/>
      <c r="G145"/>
      <c r="H145" s="6" t="s">
        <v>251</v>
      </c>
    </row>
    <row r="146" spans="1:8" x14ac:dyDescent="0.25">
      <c r="A146" s="505" t="s">
        <v>298</v>
      </c>
      <c r="B146" t="s">
        <v>37</v>
      </c>
      <c r="C146" s="279"/>
      <c r="D146" s="279">
        <v>945</v>
      </c>
      <c r="E146" s="279"/>
      <c r="F146" s="506"/>
      <c r="G146"/>
      <c r="H146" s="6" t="s">
        <v>251</v>
      </c>
    </row>
    <row r="147" spans="1:8" x14ac:dyDescent="0.25">
      <c r="A147" s="504" t="s">
        <v>328</v>
      </c>
      <c r="B147"/>
      <c r="C147" s="279"/>
      <c r="D147" s="279"/>
      <c r="E147" s="506"/>
      <c r="F147" s="279"/>
      <c r="G147"/>
      <c r="H147" s="6"/>
    </row>
    <row r="148" spans="1:8" x14ac:dyDescent="0.25">
      <c r="A148" s="505" t="s">
        <v>293</v>
      </c>
      <c r="B148" t="s">
        <v>37</v>
      </c>
      <c r="C148" s="279"/>
      <c r="D148" s="279">
        <v>133</v>
      </c>
      <c r="E148" s="279"/>
      <c r="F148" s="506"/>
      <c r="G148"/>
      <c r="H148" s="6" t="s">
        <v>251</v>
      </c>
    </row>
    <row r="149" spans="1:8" x14ac:dyDescent="0.25">
      <c r="A149" s="505" t="s">
        <v>294</v>
      </c>
      <c r="B149" t="s">
        <v>37</v>
      </c>
      <c r="C149" s="279"/>
      <c r="D149" s="279">
        <v>101</v>
      </c>
      <c r="E149" s="279"/>
      <c r="F149" s="506"/>
      <c r="G149"/>
      <c r="H149" s="6" t="s">
        <v>251</v>
      </c>
    </row>
    <row r="150" spans="1:8" x14ac:dyDescent="0.25">
      <c r="A150" s="505" t="s">
        <v>279</v>
      </c>
      <c r="B150" t="s">
        <v>37</v>
      </c>
      <c r="C150" s="279"/>
      <c r="D150" s="279">
        <v>84</v>
      </c>
      <c r="E150" s="279"/>
      <c r="F150" s="506"/>
      <c r="G150"/>
      <c r="H150" s="6" t="s">
        <v>251</v>
      </c>
    </row>
    <row r="151" spans="1:8" x14ac:dyDescent="0.25">
      <c r="A151" s="505" t="s">
        <v>255</v>
      </c>
      <c r="B151" t="s">
        <v>37</v>
      </c>
      <c r="C151" s="279"/>
      <c r="D151" s="279">
        <v>110</v>
      </c>
      <c r="E151" s="279"/>
      <c r="F151" s="506"/>
      <c r="G151"/>
      <c r="H151" s="6" t="s">
        <v>251</v>
      </c>
    </row>
    <row r="152" spans="1:8" x14ac:dyDescent="0.25">
      <c r="A152" s="505" t="s">
        <v>257</v>
      </c>
      <c r="B152" t="s">
        <v>37</v>
      </c>
      <c r="C152" s="279"/>
      <c r="D152" s="279">
        <v>265</v>
      </c>
      <c r="E152" s="279"/>
      <c r="F152" s="506"/>
      <c r="G152"/>
      <c r="H152" s="6" t="s">
        <v>251</v>
      </c>
    </row>
    <row r="153" spans="1:8" x14ac:dyDescent="0.25">
      <c r="A153" s="505" t="s">
        <v>259</v>
      </c>
      <c r="B153" t="s">
        <v>37</v>
      </c>
      <c r="C153" s="279"/>
      <c r="D153" s="279">
        <v>122</v>
      </c>
      <c r="E153" s="279"/>
      <c r="F153" s="506"/>
      <c r="G153"/>
      <c r="H153" s="6" t="s">
        <v>251</v>
      </c>
    </row>
    <row r="154" spans="1:8" x14ac:dyDescent="0.25">
      <c r="A154" s="505" t="s">
        <v>282</v>
      </c>
      <c r="B154" t="s">
        <v>37</v>
      </c>
      <c r="C154" s="279"/>
      <c r="D154" s="279">
        <v>247</v>
      </c>
      <c r="E154" s="279"/>
      <c r="F154" s="506"/>
      <c r="G154"/>
      <c r="H154" s="6" t="s">
        <v>251</v>
      </c>
    </row>
    <row r="155" spans="1:8" x14ac:dyDescent="0.25">
      <c r="A155" s="505" t="s">
        <v>308</v>
      </c>
      <c r="B155" t="s">
        <v>37</v>
      </c>
      <c r="C155" s="279"/>
      <c r="D155" s="279">
        <v>1</v>
      </c>
      <c r="E155" s="279"/>
      <c r="F155" s="506"/>
      <c r="G155"/>
      <c r="H155" s="6" t="s">
        <v>251</v>
      </c>
    </row>
    <row r="156" spans="1:8" x14ac:dyDescent="0.25">
      <c r="A156" s="505" t="s">
        <v>310</v>
      </c>
      <c r="B156" t="s">
        <v>37</v>
      </c>
      <c r="C156" s="279"/>
      <c r="D156" s="279">
        <v>87</v>
      </c>
      <c r="E156" s="279"/>
      <c r="F156" s="506"/>
      <c r="G156"/>
      <c r="H156" s="6" t="s">
        <v>251</v>
      </c>
    </row>
    <row r="157" spans="1:8" x14ac:dyDescent="0.25">
      <c r="A157" s="509" t="s">
        <v>318</v>
      </c>
      <c r="B157" t="s">
        <v>37</v>
      </c>
      <c r="C157" s="279"/>
      <c r="D157" s="279">
        <v>62</v>
      </c>
      <c r="E157" s="279"/>
      <c r="F157" s="506"/>
      <c r="G157"/>
      <c r="H157" s="6" t="s">
        <v>251</v>
      </c>
    </row>
    <row r="158" spans="1:8" x14ac:dyDescent="0.25">
      <c r="A158" s="504" t="s">
        <v>329</v>
      </c>
      <c r="B158"/>
      <c r="C158" s="279"/>
      <c r="D158" s="279"/>
      <c r="E158" s="506"/>
      <c r="F158" s="279"/>
      <c r="G158"/>
      <c r="H158" s="6"/>
    </row>
    <row r="159" spans="1:8" x14ac:dyDescent="0.25">
      <c r="A159" s="505" t="s">
        <v>282</v>
      </c>
      <c r="B159" t="s">
        <v>37</v>
      </c>
      <c r="C159" s="279"/>
      <c r="D159" s="279">
        <v>239</v>
      </c>
      <c r="E159" s="279"/>
      <c r="F159" s="506"/>
      <c r="G159"/>
      <c r="H159" s="6" t="s">
        <v>251</v>
      </c>
    </row>
    <row r="160" spans="1:8" x14ac:dyDescent="0.25">
      <c r="A160" s="505" t="s">
        <v>304</v>
      </c>
      <c r="B160" t="s">
        <v>37</v>
      </c>
      <c r="C160" s="279"/>
      <c r="D160" s="279">
        <v>9</v>
      </c>
      <c r="E160" s="279"/>
      <c r="F160" s="506"/>
      <c r="G160"/>
      <c r="H160" s="6" t="s">
        <v>251</v>
      </c>
    </row>
    <row r="161" spans="1:8" x14ac:dyDescent="0.25">
      <c r="A161" s="505" t="s">
        <v>257</v>
      </c>
      <c r="B161" t="s">
        <v>37</v>
      </c>
      <c r="C161" s="279"/>
      <c r="D161" s="279">
        <v>88</v>
      </c>
      <c r="E161" s="279"/>
      <c r="F161" s="506"/>
      <c r="G161"/>
      <c r="H161" s="6" t="s">
        <v>251</v>
      </c>
    </row>
    <row r="162" spans="1:8" x14ac:dyDescent="0.25">
      <c r="A162" s="505" t="s">
        <v>259</v>
      </c>
      <c r="B162" t="s">
        <v>37</v>
      </c>
      <c r="C162" s="279"/>
      <c r="D162" s="279">
        <v>153</v>
      </c>
      <c r="E162" s="279"/>
      <c r="F162" s="506"/>
      <c r="G162"/>
      <c r="H162" s="6" t="s">
        <v>251</v>
      </c>
    </row>
    <row r="163" spans="1:8" x14ac:dyDescent="0.25">
      <c r="A163" s="505" t="s">
        <v>305</v>
      </c>
      <c r="B163" t="s">
        <v>37</v>
      </c>
      <c r="C163" s="279"/>
      <c r="D163" s="279">
        <v>41</v>
      </c>
      <c r="E163" s="279"/>
      <c r="F163" s="506"/>
      <c r="G163"/>
      <c r="H163" s="6" t="s">
        <v>251</v>
      </c>
    </row>
    <row r="164" spans="1:8" x14ac:dyDescent="0.25">
      <c r="A164" s="504" t="s">
        <v>330</v>
      </c>
      <c r="B164"/>
      <c r="C164" s="279"/>
      <c r="D164" s="279"/>
      <c r="E164" s="506"/>
      <c r="F164" s="279"/>
      <c r="G164"/>
      <c r="H164" s="6"/>
    </row>
    <row r="165" spans="1:8" x14ac:dyDescent="0.25">
      <c r="A165" s="505" t="s">
        <v>331</v>
      </c>
      <c r="B165" t="s">
        <v>37</v>
      </c>
      <c r="C165" s="279"/>
      <c r="D165" s="279">
        <v>246</v>
      </c>
      <c r="E165" s="279"/>
      <c r="F165" s="506"/>
      <c r="G165"/>
      <c r="H165" s="6" t="s">
        <v>251</v>
      </c>
    </row>
    <row r="166" spans="1:8" x14ac:dyDescent="0.25">
      <c r="A166" s="505" t="s">
        <v>332</v>
      </c>
      <c r="B166" t="s">
        <v>37</v>
      </c>
      <c r="C166" s="279"/>
      <c r="D166" s="279">
        <v>118</v>
      </c>
      <c r="E166" s="279"/>
      <c r="F166" s="506"/>
      <c r="G166"/>
      <c r="H166" s="6" t="s">
        <v>251</v>
      </c>
    </row>
    <row r="167" spans="1:8" x14ac:dyDescent="0.25">
      <c r="A167" s="505" t="s">
        <v>333</v>
      </c>
      <c r="B167" t="s">
        <v>37</v>
      </c>
      <c r="C167" s="279"/>
      <c r="D167" s="279">
        <v>21</v>
      </c>
      <c r="E167" s="279"/>
      <c r="F167" s="506"/>
      <c r="G167"/>
      <c r="H167" s="6" t="s">
        <v>251</v>
      </c>
    </row>
    <row r="168" spans="1:8" x14ac:dyDescent="0.25">
      <c r="A168" s="505" t="s">
        <v>334</v>
      </c>
      <c r="B168" t="s">
        <v>37</v>
      </c>
      <c r="C168" s="279"/>
      <c r="D168" s="279">
        <v>25</v>
      </c>
      <c r="E168" s="279"/>
      <c r="F168" s="506"/>
      <c r="G168"/>
      <c r="H168" s="6" t="s">
        <v>251</v>
      </c>
    </row>
    <row r="169" spans="1:8" x14ac:dyDescent="0.25">
      <c r="A169" s="512" t="s">
        <v>335</v>
      </c>
      <c r="B169" t="s">
        <v>37</v>
      </c>
      <c r="C169" s="279"/>
      <c r="D169" s="279">
        <v>6</v>
      </c>
      <c r="E169" s="279"/>
      <c r="F169" s="506"/>
      <c r="G169"/>
      <c r="H169" s="6" t="s">
        <v>251</v>
      </c>
    </row>
    <row r="170" spans="1:8" x14ac:dyDescent="0.25">
      <c r="A170" s="512" t="s">
        <v>336</v>
      </c>
      <c r="B170" t="s">
        <v>37</v>
      </c>
      <c r="C170" s="279"/>
      <c r="D170" s="279">
        <v>206</v>
      </c>
      <c r="E170" s="279"/>
      <c r="F170" s="506"/>
      <c r="G170"/>
      <c r="H170" s="6" t="s">
        <v>251</v>
      </c>
    </row>
    <row r="171" spans="1:8" x14ac:dyDescent="0.25">
      <c r="A171" s="512" t="s">
        <v>337</v>
      </c>
      <c r="B171" t="s">
        <v>37</v>
      </c>
      <c r="C171" s="279"/>
      <c r="D171" s="279">
        <v>117</v>
      </c>
      <c r="E171" s="279"/>
      <c r="F171" s="506"/>
      <c r="G171"/>
      <c r="H171" s="6" t="s">
        <v>251</v>
      </c>
    </row>
    <row r="172" spans="1:8" x14ac:dyDescent="0.25">
      <c r="A172" s="505" t="s">
        <v>338</v>
      </c>
      <c r="B172" t="s">
        <v>37</v>
      </c>
      <c r="C172" s="279"/>
      <c r="D172" s="279">
        <v>155</v>
      </c>
      <c r="E172" s="279"/>
      <c r="F172" s="506"/>
      <c r="G172"/>
      <c r="H172" s="6" t="s">
        <v>251</v>
      </c>
    </row>
    <row r="173" spans="1:8" x14ac:dyDescent="0.25">
      <c r="A173" s="505" t="s">
        <v>339</v>
      </c>
      <c r="B173" t="s">
        <v>37</v>
      </c>
      <c r="C173" s="279"/>
      <c r="D173" s="279">
        <v>62</v>
      </c>
      <c r="E173" s="279"/>
      <c r="F173" s="506"/>
      <c r="G173"/>
      <c r="H173" s="6" t="s">
        <v>251</v>
      </c>
    </row>
    <row r="174" spans="1:8" x14ac:dyDescent="0.25">
      <c r="A174" s="505" t="s">
        <v>340</v>
      </c>
      <c r="B174" t="s">
        <v>37</v>
      </c>
      <c r="C174" s="279"/>
      <c r="D174" s="279">
        <v>128</v>
      </c>
      <c r="E174" s="279"/>
      <c r="F174" s="506"/>
      <c r="G174"/>
      <c r="H174" s="6" t="s">
        <v>251</v>
      </c>
    </row>
    <row r="175" spans="1:8" x14ac:dyDescent="0.25">
      <c r="A175" s="509" t="s">
        <v>337</v>
      </c>
      <c r="B175" t="s">
        <v>37</v>
      </c>
      <c r="C175" s="279"/>
      <c r="D175" s="279">
        <v>5</v>
      </c>
      <c r="E175" s="279"/>
      <c r="F175" s="506"/>
      <c r="G175"/>
      <c r="H175" s="6" t="s">
        <v>251</v>
      </c>
    </row>
    <row r="176" spans="1:8" x14ac:dyDescent="0.25">
      <c r="A176" s="509" t="s">
        <v>337</v>
      </c>
      <c r="B176" t="s">
        <v>37</v>
      </c>
      <c r="C176" s="279"/>
      <c r="D176" s="279">
        <v>274</v>
      </c>
      <c r="E176" s="279"/>
      <c r="F176" s="506"/>
      <c r="G176"/>
      <c r="H176" s="6" t="s">
        <v>251</v>
      </c>
    </row>
    <row r="177" spans="1:8" x14ac:dyDescent="0.25">
      <c r="A177" s="505" t="s">
        <v>283</v>
      </c>
      <c r="B177" t="s">
        <v>37</v>
      </c>
      <c r="C177" s="279"/>
      <c r="D177" s="279">
        <v>486</v>
      </c>
      <c r="E177" s="279"/>
      <c r="F177" s="506"/>
      <c r="G177"/>
      <c r="H177" s="6" t="s">
        <v>251</v>
      </c>
    </row>
    <row r="178" spans="1:8" x14ac:dyDescent="0.25">
      <c r="A178" s="505" t="s">
        <v>341</v>
      </c>
      <c r="B178" t="s">
        <v>37</v>
      </c>
      <c r="C178" s="279"/>
      <c r="D178" s="279">
        <v>92</v>
      </c>
      <c r="E178" s="279"/>
      <c r="F178" s="506"/>
      <c r="G178"/>
      <c r="H178" s="6" t="s">
        <v>251</v>
      </c>
    </row>
    <row r="179" spans="1:8" x14ac:dyDescent="0.25">
      <c r="A179" s="505" t="s">
        <v>284</v>
      </c>
      <c r="B179" t="s">
        <v>37</v>
      </c>
      <c r="C179" s="279"/>
      <c r="D179" s="279">
        <v>134</v>
      </c>
      <c r="E179" s="279"/>
      <c r="F179" s="506"/>
      <c r="G179"/>
      <c r="H179" s="6" t="s">
        <v>251</v>
      </c>
    </row>
    <row r="180" spans="1:8" x14ac:dyDescent="0.25">
      <c r="A180" s="505" t="s">
        <v>287</v>
      </c>
      <c r="B180" t="s">
        <v>37</v>
      </c>
      <c r="C180" s="279"/>
      <c r="D180" s="279">
        <v>217</v>
      </c>
      <c r="E180" s="279"/>
      <c r="F180" s="506"/>
      <c r="G180"/>
      <c r="H180" s="6" t="s">
        <v>251</v>
      </c>
    </row>
    <row r="181" spans="1:8" x14ac:dyDescent="0.25">
      <c r="A181" s="505" t="s">
        <v>291</v>
      </c>
      <c r="B181" t="s">
        <v>37</v>
      </c>
      <c r="C181" s="279"/>
      <c r="D181" s="279">
        <v>139</v>
      </c>
      <c r="E181" s="279"/>
      <c r="F181" s="506"/>
      <c r="G181"/>
      <c r="H181" s="6" t="s">
        <v>251</v>
      </c>
    </row>
    <row r="182" spans="1:8" x14ac:dyDescent="0.25">
      <c r="A182" s="505" t="s">
        <v>289</v>
      </c>
      <c r="B182" t="s">
        <v>37</v>
      </c>
      <c r="C182" s="279"/>
      <c r="D182" s="279">
        <v>136</v>
      </c>
      <c r="E182" s="279"/>
      <c r="F182" s="506"/>
      <c r="G182"/>
      <c r="H182" s="6" t="s">
        <v>251</v>
      </c>
    </row>
    <row r="183" spans="1:8" x14ac:dyDescent="0.25">
      <c r="A183" s="505" t="s">
        <v>293</v>
      </c>
      <c r="B183" t="s">
        <v>37</v>
      </c>
      <c r="C183" s="279"/>
      <c r="D183" s="279">
        <v>212</v>
      </c>
      <c r="E183" s="279"/>
      <c r="F183" s="506"/>
      <c r="G183"/>
      <c r="H183" s="6" t="s">
        <v>251</v>
      </c>
    </row>
    <row r="184" spans="1:8" x14ac:dyDescent="0.25">
      <c r="A184" s="505" t="s">
        <v>295</v>
      </c>
      <c r="B184" t="s">
        <v>37</v>
      </c>
      <c r="C184" s="279"/>
      <c r="D184" s="279">
        <v>211</v>
      </c>
      <c r="E184" s="279"/>
      <c r="F184" s="506"/>
      <c r="G184"/>
      <c r="H184" s="6" t="s">
        <v>251</v>
      </c>
    </row>
    <row r="185" spans="1:8" x14ac:dyDescent="0.25">
      <c r="A185" s="505" t="s">
        <v>342</v>
      </c>
      <c r="B185" t="s">
        <v>37</v>
      </c>
      <c r="C185" s="279"/>
      <c r="D185" s="279">
        <v>126</v>
      </c>
      <c r="E185" s="279"/>
      <c r="F185" s="506"/>
      <c r="G185"/>
      <c r="H185" s="6" t="s">
        <v>251</v>
      </c>
    </row>
    <row r="186" spans="1:8" x14ac:dyDescent="0.25">
      <c r="A186" s="505" t="s">
        <v>250</v>
      </c>
      <c r="B186" t="s">
        <v>37</v>
      </c>
      <c r="C186" s="279"/>
      <c r="D186" s="279">
        <v>382</v>
      </c>
      <c r="E186" s="279"/>
      <c r="F186" s="506"/>
      <c r="G186"/>
      <c r="H186" s="6" t="s">
        <v>251</v>
      </c>
    </row>
    <row r="187" spans="1:8" x14ac:dyDescent="0.25">
      <c r="A187" s="505" t="s">
        <v>257</v>
      </c>
      <c r="B187" t="s">
        <v>37</v>
      </c>
      <c r="C187" s="279"/>
      <c r="D187" s="279">
        <v>720</v>
      </c>
      <c r="E187" s="279"/>
      <c r="F187" s="506"/>
      <c r="G187"/>
      <c r="H187" s="6" t="s">
        <v>251</v>
      </c>
    </row>
    <row r="188" spans="1:8" x14ac:dyDescent="0.25">
      <c r="A188" s="505" t="s">
        <v>254</v>
      </c>
      <c r="B188" t="s">
        <v>37</v>
      </c>
      <c r="C188" s="279"/>
      <c r="D188" s="279">
        <v>122</v>
      </c>
      <c r="E188" s="279"/>
      <c r="F188" s="506"/>
      <c r="G188"/>
      <c r="H188" s="6" t="s">
        <v>251</v>
      </c>
    </row>
    <row r="189" spans="1:8" x14ac:dyDescent="0.25">
      <c r="A189" s="505" t="s">
        <v>308</v>
      </c>
      <c r="B189" t="s">
        <v>37</v>
      </c>
      <c r="C189" s="279"/>
      <c r="D189" s="279">
        <v>2</v>
      </c>
      <c r="E189" s="279"/>
      <c r="F189" s="506"/>
      <c r="G189"/>
      <c r="H189" s="6" t="s">
        <v>251</v>
      </c>
    </row>
    <row r="190" spans="1:8" x14ac:dyDescent="0.25">
      <c r="A190" s="505" t="s">
        <v>309</v>
      </c>
      <c r="B190" t="s">
        <v>37</v>
      </c>
      <c r="C190" s="279"/>
      <c r="D190" s="279">
        <v>188</v>
      </c>
      <c r="E190" s="279"/>
      <c r="F190" s="506"/>
      <c r="G190"/>
      <c r="H190" s="6" t="s">
        <v>251</v>
      </c>
    </row>
    <row r="191" spans="1:8" x14ac:dyDescent="0.25">
      <c r="A191" s="509" t="s">
        <v>310</v>
      </c>
      <c r="B191" t="s">
        <v>37</v>
      </c>
      <c r="C191" s="279"/>
      <c r="D191" s="279">
        <v>88</v>
      </c>
      <c r="E191" s="279"/>
      <c r="F191" s="506"/>
      <c r="G191"/>
      <c r="H191" s="6" t="s">
        <v>251</v>
      </c>
    </row>
    <row r="192" spans="1:8" x14ac:dyDescent="0.25">
      <c r="A192" s="509" t="s">
        <v>318</v>
      </c>
      <c r="B192" t="s">
        <v>37</v>
      </c>
      <c r="C192" s="279"/>
      <c r="D192" s="279">
        <v>181</v>
      </c>
      <c r="E192" s="279"/>
      <c r="F192" s="506"/>
      <c r="G192"/>
      <c r="H192" s="6" t="s">
        <v>251</v>
      </c>
    </row>
    <row r="193" spans="1:8" x14ac:dyDescent="0.25">
      <c r="A193" s="505" t="s">
        <v>298</v>
      </c>
      <c r="B193" t="s">
        <v>37</v>
      </c>
      <c r="C193" s="279"/>
      <c r="D193" s="279">
        <v>757</v>
      </c>
      <c r="E193" s="279"/>
      <c r="F193" s="506"/>
      <c r="G193"/>
      <c r="H193" s="6" t="s">
        <v>251</v>
      </c>
    </row>
    <row r="194" spans="1:8" x14ac:dyDescent="0.25">
      <c r="A194" s="505" t="s">
        <v>307</v>
      </c>
      <c r="B194" t="s">
        <v>37</v>
      </c>
      <c r="C194" s="279"/>
      <c r="D194" s="279">
        <v>218</v>
      </c>
      <c r="E194" s="279"/>
      <c r="F194" s="506"/>
      <c r="G194"/>
      <c r="H194" s="6" t="s">
        <v>251</v>
      </c>
    </row>
    <row r="195" spans="1:8" x14ac:dyDescent="0.25">
      <c r="A195" s="505" t="s">
        <v>343</v>
      </c>
      <c r="B195" t="s">
        <v>37</v>
      </c>
      <c r="C195" s="279"/>
      <c r="D195" s="279">
        <v>440</v>
      </c>
      <c r="E195" s="279"/>
      <c r="F195" s="506"/>
      <c r="G195"/>
      <c r="H195" s="6" t="s">
        <v>251</v>
      </c>
    </row>
    <row r="196" spans="1:8" x14ac:dyDescent="0.25">
      <c r="A196" s="505" t="s">
        <v>344</v>
      </c>
      <c r="B196" t="s">
        <v>37</v>
      </c>
      <c r="C196" s="279"/>
      <c r="D196" s="279">
        <v>45</v>
      </c>
      <c r="E196" s="279"/>
      <c r="F196" s="506"/>
      <c r="G196"/>
      <c r="H196" s="6" t="s">
        <v>251</v>
      </c>
    </row>
    <row r="197" spans="1:8" x14ac:dyDescent="0.25">
      <c r="A197" s="505" t="s">
        <v>255</v>
      </c>
      <c r="B197" t="s">
        <v>37</v>
      </c>
      <c r="C197" s="279"/>
      <c r="D197" s="279">
        <v>413</v>
      </c>
      <c r="E197" s="279"/>
      <c r="F197" s="506"/>
      <c r="G197"/>
      <c r="H197" s="6" t="s">
        <v>251</v>
      </c>
    </row>
    <row r="198" spans="1:8" x14ac:dyDescent="0.25">
      <c r="A198" s="505" t="s">
        <v>277</v>
      </c>
      <c r="B198" t="s">
        <v>37</v>
      </c>
      <c r="C198" s="279"/>
      <c r="D198" s="279">
        <v>65</v>
      </c>
      <c r="E198" s="279"/>
      <c r="F198" s="506"/>
      <c r="G198"/>
      <c r="H198" s="6" t="s">
        <v>251</v>
      </c>
    </row>
    <row r="199" spans="1:8" x14ac:dyDescent="0.25">
      <c r="A199" s="505" t="s">
        <v>279</v>
      </c>
      <c r="B199" t="s">
        <v>37</v>
      </c>
      <c r="C199" s="279"/>
      <c r="D199" s="279">
        <v>429</v>
      </c>
      <c r="E199" s="279"/>
      <c r="F199" s="506"/>
      <c r="G199"/>
      <c r="H199" s="6" t="s">
        <v>251</v>
      </c>
    </row>
    <row r="200" spans="1:8" x14ac:dyDescent="0.25">
      <c r="A200" s="505" t="s">
        <v>282</v>
      </c>
      <c r="B200" t="s">
        <v>37</v>
      </c>
      <c r="C200" s="279"/>
      <c r="D200" s="279">
        <v>851</v>
      </c>
      <c r="E200" s="279"/>
      <c r="F200" s="506"/>
      <c r="G200"/>
      <c r="H200" s="6" t="s">
        <v>251</v>
      </c>
    </row>
    <row r="201" spans="1:8" x14ac:dyDescent="0.25">
      <c r="A201" s="505" t="s">
        <v>264</v>
      </c>
      <c r="B201" t="s">
        <v>37</v>
      </c>
      <c r="C201" s="279"/>
      <c r="D201" s="279">
        <v>269</v>
      </c>
      <c r="E201" s="279"/>
      <c r="F201" s="506"/>
      <c r="G201"/>
      <c r="H201" s="6" t="s">
        <v>251</v>
      </c>
    </row>
    <row r="202" spans="1:8" x14ac:dyDescent="0.25">
      <c r="A202" s="505" t="s">
        <v>265</v>
      </c>
      <c r="B202" t="s">
        <v>37</v>
      </c>
      <c r="C202" s="279"/>
      <c r="D202" s="279">
        <v>721</v>
      </c>
      <c r="E202" s="279"/>
      <c r="F202" s="506"/>
      <c r="G202"/>
      <c r="H202" s="6" t="s">
        <v>251</v>
      </c>
    </row>
    <row r="203" spans="1:8" x14ac:dyDescent="0.25">
      <c r="A203" s="505" t="s">
        <v>345</v>
      </c>
      <c r="B203" t="s">
        <v>37</v>
      </c>
      <c r="C203" s="279"/>
      <c r="D203" s="279">
        <v>243</v>
      </c>
      <c r="E203" s="279"/>
      <c r="F203" s="506"/>
      <c r="G203"/>
      <c r="H203" s="6" t="s">
        <v>251</v>
      </c>
    </row>
    <row r="204" spans="1:8" x14ac:dyDescent="0.25">
      <c r="A204" s="505" t="s">
        <v>322</v>
      </c>
      <c r="B204" t="s">
        <v>37</v>
      </c>
      <c r="C204" s="279"/>
      <c r="D204" s="279">
        <v>43</v>
      </c>
      <c r="E204" s="279"/>
      <c r="F204" s="506"/>
      <c r="G204"/>
      <c r="H204" s="6" t="s">
        <v>251</v>
      </c>
    </row>
    <row r="205" spans="1:8" x14ac:dyDescent="0.25">
      <c r="A205" s="505" t="s">
        <v>346</v>
      </c>
      <c r="B205" t="s">
        <v>37</v>
      </c>
      <c r="C205" s="279"/>
      <c r="D205" s="279">
        <v>226</v>
      </c>
      <c r="E205" s="279"/>
      <c r="F205" s="506"/>
      <c r="G205"/>
      <c r="H205" s="6" t="s">
        <v>251</v>
      </c>
    </row>
    <row r="206" spans="1:8" x14ac:dyDescent="0.25">
      <c r="A206" s="505" t="s">
        <v>347</v>
      </c>
      <c r="B206" t="s">
        <v>37</v>
      </c>
      <c r="C206" s="279"/>
      <c r="D206" s="279">
        <v>308</v>
      </c>
      <c r="E206" s="279"/>
      <c r="F206" s="506"/>
      <c r="G206"/>
      <c r="H206" s="6" t="s">
        <v>251</v>
      </c>
    </row>
    <row r="207" spans="1:8" x14ac:dyDescent="0.25">
      <c r="A207" s="505" t="s">
        <v>258</v>
      </c>
      <c r="B207" t="s">
        <v>37</v>
      </c>
      <c r="C207" s="279"/>
      <c r="D207" s="279">
        <v>450</v>
      </c>
      <c r="E207" s="279"/>
      <c r="F207" s="506"/>
      <c r="G207"/>
      <c r="H207" s="6" t="s">
        <v>251</v>
      </c>
    </row>
    <row r="208" spans="1:8" x14ac:dyDescent="0.25">
      <c r="A208" s="505" t="s">
        <v>259</v>
      </c>
      <c r="B208" t="s">
        <v>37</v>
      </c>
      <c r="C208" s="279"/>
      <c r="D208" s="279">
        <v>435</v>
      </c>
      <c r="E208" s="279"/>
      <c r="F208" s="506"/>
      <c r="G208"/>
      <c r="H208" s="6" t="s">
        <v>251</v>
      </c>
    </row>
    <row r="209" spans="1:8" x14ac:dyDescent="0.25">
      <c r="A209" s="505" t="s">
        <v>272</v>
      </c>
      <c r="B209" t="s">
        <v>37</v>
      </c>
      <c r="C209" s="279"/>
      <c r="D209" s="279">
        <v>147</v>
      </c>
      <c r="E209" s="279"/>
      <c r="F209" s="506"/>
      <c r="G209"/>
      <c r="H209" s="6" t="s">
        <v>251</v>
      </c>
    </row>
    <row r="210" spans="1:8" x14ac:dyDescent="0.25">
      <c r="A210" s="504" t="s">
        <v>348</v>
      </c>
      <c r="B210"/>
      <c r="C210" s="279"/>
      <c r="D210" s="279"/>
      <c r="E210" s="279"/>
      <c r="F210" s="513"/>
      <c r="G210"/>
      <c r="H210" s="6"/>
    </row>
    <row r="211" spans="1:8" x14ac:dyDescent="0.25">
      <c r="A211" s="505" t="s">
        <v>279</v>
      </c>
      <c r="B211" t="s">
        <v>37</v>
      </c>
      <c r="C211" s="279"/>
      <c r="D211" s="279">
        <v>151</v>
      </c>
      <c r="E211" s="279"/>
      <c r="F211" s="506"/>
      <c r="G211"/>
      <c r="H211" s="6" t="s">
        <v>251</v>
      </c>
    </row>
    <row r="212" spans="1:8" x14ac:dyDescent="0.25">
      <c r="A212" s="505" t="s">
        <v>261</v>
      </c>
      <c r="B212" t="s">
        <v>37</v>
      </c>
      <c r="C212" s="279"/>
      <c r="D212" s="279">
        <v>140</v>
      </c>
      <c r="E212" s="279"/>
      <c r="F212" s="506"/>
      <c r="G212"/>
      <c r="H212" s="6" t="s">
        <v>251</v>
      </c>
    </row>
    <row r="213" spans="1:8" x14ac:dyDescent="0.25">
      <c r="A213" s="505" t="s">
        <v>255</v>
      </c>
      <c r="B213" t="s">
        <v>37</v>
      </c>
      <c r="C213" s="279"/>
      <c r="D213" s="279">
        <v>62</v>
      </c>
      <c r="E213" s="279"/>
      <c r="F213" s="506"/>
      <c r="G213"/>
      <c r="H213" s="6" t="s">
        <v>251</v>
      </c>
    </row>
    <row r="214" spans="1:8" x14ac:dyDescent="0.25">
      <c r="A214" s="505" t="s">
        <v>257</v>
      </c>
      <c r="B214" t="s">
        <v>37</v>
      </c>
      <c r="C214" s="279"/>
      <c r="D214" s="279">
        <v>50</v>
      </c>
      <c r="E214" s="279"/>
      <c r="F214" s="506"/>
      <c r="G214"/>
      <c r="H214" s="6" t="s">
        <v>251</v>
      </c>
    </row>
    <row r="215" spans="1:8" x14ac:dyDescent="0.25">
      <c r="A215" s="505" t="s">
        <v>263</v>
      </c>
      <c r="B215" t="s">
        <v>37</v>
      </c>
      <c r="C215" s="279"/>
      <c r="D215" s="279">
        <v>117</v>
      </c>
      <c r="E215" s="279"/>
      <c r="F215" s="506"/>
      <c r="G215"/>
      <c r="H215" s="6" t="s">
        <v>251</v>
      </c>
    </row>
    <row r="216" spans="1:8" x14ac:dyDescent="0.25">
      <c r="A216" s="505" t="s">
        <v>259</v>
      </c>
      <c r="B216" t="s">
        <v>37</v>
      </c>
      <c r="C216" s="279"/>
      <c r="D216" s="279">
        <v>112</v>
      </c>
      <c r="E216" s="506"/>
      <c r="F216" s="513"/>
      <c r="G216"/>
      <c r="H216" s="6" t="s">
        <v>251</v>
      </c>
    </row>
    <row r="217" spans="1:8" x14ac:dyDescent="0.25">
      <c r="A217" s="514" t="s">
        <v>349</v>
      </c>
      <c r="B217"/>
      <c r="C217" s="279"/>
      <c r="D217" s="515">
        <f>SUM(D11:D216)</f>
        <v>63728</v>
      </c>
      <c r="E217" s="279"/>
      <c r="F217" s="516"/>
      <c r="G217"/>
      <c r="H217" s="6"/>
    </row>
    <row r="218" spans="1:8" x14ac:dyDescent="0.25">
      <c r="A218" s="504" t="s">
        <v>249</v>
      </c>
      <c r="B218"/>
      <c r="C218" s="279"/>
      <c r="D218" s="505"/>
      <c r="E218" s="279"/>
      <c r="F218"/>
      <c r="G218"/>
      <c r="H218"/>
    </row>
    <row r="219" spans="1:8" x14ac:dyDescent="0.25">
      <c r="A219" s="505" t="s">
        <v>350</v>
      </c>
      <c r="B219"/>
      <c r="C219" s="279"/>
      <c r="D219" s="279">
        <v>4</v>
      </c>
      <c r="E219" s="279"/>
      <c r="F219" s="513"/>
      <c r="G219"/>
      <c r="H219" s="6" t="s">
        <v>351</v>
      </c>
    </row>
    <row r="220" spans="1:8" x14ac:dyDescent="0.25">
      <c r="A220" s="505" t="s">
        <v>352</v>
      </c>
      <c r="B220"/>
      <c r="C220" s="279"/>
      <c r="D220" s="279">
        <v>10</v>
      </c>
      <c r="E220" s="279"/>
      <c r="F220" s="513"/>
      <c r="G220"/>
      <c r="H220" s="6" t="s">
        <v>351</v>
      </c>
    </row>
    <row r="221" spans="1:8" x14ac:dyDescent="0.25">
      <c r="A221" s="505" t="s">
        <v>626</v>
      </c>
      <c r="B221"/>
      <c r="C221" s="279"/>
      <c r="D221" s="279">
        <v>7</v>
      </c>
      <c r="E221" s="279"/>
      <c r="F221" s="513"/>
      <c r="G221"/>
      <c r="H221" s="6" t="s">
        <v>351</v>
      </c>
    </row>
    <row r="222" spans="1:8" x14ac:dyDescent="0.25">
      <c r="A222" s="505" t="s">
        <v>627</v>
      </c>
      <c r="B222"/>
      <c r="C222" s="279"/>
      <c r="D222" s="279">
        <v>7</v>
      </c>
      <c r="E222" s="279"/>
      <c r="F222" s="513"/>
      <c r="G222"/>
      <c r="H222" s="6" t="s">
        <v>351</v>
      </c>
    </row>
    <row r="223" spans="1:8" x14ac:dyDescent="0.25">
      <c r="A223" s="505" t="s">
        <v>353</v>
      </c>
      <c r="B223"/>
      <c r="C223" s="279"/>
      <c r="D223" s="279">
        <v>11</v>
      </c>
      <c r="E223" s="279"/>
      <c r="F223" s="513"/>
      <c r="G223"/>
      <c r="H223" s="6" t="s">
        <v>351</v>
      </c>
    </row>
    <row r="224" spans="1:8" x14ac:dyDescent="0.25">
      <c r="A224" s="505" t="s">
        <v>628</v>
      </c>
      <c r="B224"/>
      <c r="C224" s="279"/>
      <c r="D224" s="279">
        <v>7</v>
      </c>
      <c r="E224" s="279"/>
      <c r="F224" s="513"/>
      <c r="G224"/>
      <c r="H224" s="6" t="s">
        <v>351</v>
      </c>
    </row>
    <row r="225" spans="1:8" x14ac:dyDescent="0.25">
      <c r="A225" s="505" t="s">
        <v>354</v>
      </c>
      <c r="B225"/>
      <c r="C225" s="279"/>
      <c r="D225" s="279">
        <v>14</v>
      </c>
      <c r="E225" s="279"/>
      <c r="F225" s="513"/>
      <c r="G225"/>
      <c r="H225" s="6" t="s">
        <v>351</v>
      </c>
    </row>
    <row r="226" spans="1:8" x14ac:dyDescent="0.25">
      <c r="A226" s="505" t="s">
        <v>355</v>
      </c>
      <c r="B226"/>
      <c r="C226" s="279"/>
      <c r="D226" s="279">
        <v>11</v>
      </c>
      <c r="E226" s="279"/>
      <c r="F226" s="513"/>
      <c r="G226"/>
      <c r="H226" s="6" t="s">
        <v>351</v>
      </c>
    </row>
    <row r="227" spans="1:8" x14ac:dyDescent="0.25">
      <c r="A227" s="505" t="s">
        <v>628</v>
      </c>
      <c r="B227"/>
      <c r="C227" s="279"/>
      <c r="D227" s="279">
        <v>10</v>
      </c>
      <c r="E227" s="279"/>
      <c r="F227" s="513"/>
      <c r="G227"/>
      <c r="H227" s="6" t="s">
        <v>351</v>
      </c>
    </row>
    <row r="228" spans="1:8" x14ac:dyDescent="0.25">
      <c r="A228" s="505" t="s">
        <v>629</v>
      </c>
      <c r="B228"/>
      <c r="C228" s="279"/>
      <c r="D228" s="279">
        <v>4</v>
      </c>
      <c r="E228" s="279"/>
      <c r="F228" s="513"/>
      <c r="G228"/>
      <c r="H228" s="6" t="s">
        <v>351</v>
      </c>
    </row>
    <row r="229" spans="1:8" x14ac:dyDescent="0.25">
      <c r="A229" s="505" t="s">
        <v>630</v>
      </c>
      <c r="B229"/>
      <c r="C229" s="279"/>
      <c r="D229" s="279">
        <v>7</v>
      </c>
      <c r="E229" s="279"/>
      <c r="F229" s="513"/>
      <c r="G229"/>
      <c r="H229" s="6" t="s">
        <v>351</v>
      </c>
    </row>
    <row r="230" spans="1:8" x14ac:dyDescent="0.25">
      <c r="A230" s="505" t="s">
        <v>356</v>
      </c>
      <c r="B230"/>
      <c r="C230" s="279"/>
      <c r="D230" s="279">
        <v>20</v>
      </c>
      <c r="E230" s="513"/>
      <c r="F230"/>
      <c r="G230" s="6"/>
      <c r="H230" s="6" t="s">
        <v>351</v>
      </c>
    </row>
    <row r="231" spans="1:8" x14ac:dyDescent="0.25">
      <c r="A231" s="505" t="s">
        <v>357</v>
      </c>
      <c r="B231"/>
      <c r="C231" s="279"/>
      <c r="D231" s="279">
        <v>20</v>
      </c>
      <c r="E231" s="279"/>
      <c r="F231" s="513"/>
      <c r="G231"/>
      <c r="H231" s="6" t="s">
        <v>351</v>
      </c>
    </row>
    <row r="232" spans="1:8" x14ac:dyDescent="0.25">
      <c r="A232" s="505" t="s">
        <v>358</v>
      </c>
      <c r="B232"/>
      <c r="C232" s="279"/>
      <c r="D232" s="279">
        <v>27</v>
      </c>
      <c r="E232" s="279"/>
      <c r="F232" s="513"/>
      <c r="G232"/>
      <c r="H232" s="6" t="s">
        <v>351</v>
      </c>
    </row>
    <row r="233" spans="1:8" x14ac:dyDescent="0.25">
      <c r="A233" s="505" t="s">
        <v>359</v>
      </c>
      <c r="B233"/>
      <c r="C233" s="279"/>
      <c r="D233" s="279">
        <v>55</v>
      </c>
      <c r="E233" s="279"/>
      <c r="F233" s="513"/>
      <c r="G233"/>
      <c r="H233" s="6" t="s">
        <v>351</v>
      </c>
    </row>
    <row r="234" spans="1:8" x14ac:dyDescent="0.25">
      <c r="A234" s="505" t="s">
        <v>360</v>
      </c>
      <c r="B234"/>
      <c r="C234" s="279"/>
      <c r="D234" s="279">
        <v>20</v>
      </c>
      <c r="E234" s="279"/>
      <c r="F234" s="513"/>
      <c r="G234"/>
      <c r="H234" t="s">
        <v>351</v>
      </c>
    </row>
    <row r="235" spans="1:8" x14ac:dyDescent="0.25">
      <c r="A235" s="505" t="s">
        <v>361</v>
      </c>
      <c r="B235"/>
      <c r="C235" s="279"/>
      <c r="D235" s="279">
        <v>8</v>
      </c>
      <c r="E235" s="279"/>
      <c r="F235" s="513"/>
      <c r="G235"/>
      <c r="H235" s="6" t="s">
        <v>351</v>
      </c>
    </row>
    <row r="236" spans="1:8" x14ac:dyDescent="0.25">
      <c r="A236" s="505" t="s">
        <v>362</v>
      </c>
      <c r="B236"/>
      <c r="C236" s="279"/>
      <c r="D236" s="279">
        <v>20</v>
      </c>
      <c r="E236" s="279"/>
      <c r="F236" s="513"/>
      <c r="G236"/>
      <c r="H236" s="6" t="s">
        <v>351</v>
      </c>
    </row>
    <row r="237" spans="1:8" x14ac:dyDescent="0.25">
      <c r="A237" s="505" t="s">
        <v>363</v>
      </c>
      <c r="B237"/>
      <c r="C237" s="279"/>
      <c r="D237" s="279">
        <v>22</v>
      </c>
      <c r="E237" s="279"/>
      <c r="F237" s="513"/>
      <c r="G237"/>
      <c r="H237" s="6" t="s">
        <v>351</v>
      </c>
    </row>
    <row r="238" spans="1:8" x14ac:dyDescent="0.25">
      <c r="A238" s="505" t="s">
        <v>364</v>
      </c>
      <c r="B238"/>
      <c r="C238" s="279"/>
      <c r="D238" s="279">
        <v>7</v>
      </c>
      <c r="E238" s="279"/>
      <c r="F238" s="513"/>
      <c r="G238"/>
      <c r="H238" s="6" t="s">
        <v>351</v>
      </c>
    </row>
    <row r="239" spans="1:8" x14ac:dyDescent="0.25">
      <c r="A239" s="505" t="s">
        <v>365</v>
      </c>
      <c r="B239"/>
      <c r="C239" s="279"/>
      <c r="D239" s="279">
        <v>11</v>
      </c>
      <c r="E239" s="279"/>
      <c r="F239" s="513"/>
      <c r="G239"/>
      <c r="H239" s="6" t="s">
        <v>351</v>
      </c>
    </row>
    <row r="240" spans="1:8" x14ac:dyDescent="0.25">
      <c r="A240" s="505" t="s">
        <v>366</v>
      </c>
      <c r="B240"/>
      <c r="C240" s="279"/>
      <c r="D240" s="279">
        <v>21</v>
      </c>
      <c r="E240" s="279"/>
      <c r="F240" s="513"/>
      <c r="G240"/>
      <c r="H240" s="6" t="s">
        <v>351</v>
      </c>
    </row>
    <row r="241" spans="1:8" x14ac:dyDescent="0.25">
      <c r="A241" s="505" t="s">
        <v>367</v>
      </c>
      <c r="B241"/>
      <c r="C241" s="279"/>
      <c r="D241" s="279">
        <v>34</v>
      </c>
      <c r="E241" s="279"/>
      <c r="F241" s="513"/>
      <c r="G241"/>
      <c r="H241" s="6" t="s">
        <v>351</v>
      </c>
    </row>
    <row r="242" spans="1:8" x14ac:dyDescent="0.25">
      <c r="A242" s="505" t="s">
        <v>368</v>
      </c>
      <c r="B242"/>
      <c r="C242" s="279"/>
      <c r="D242" s="279">
        <v>28</v>
      </c>
      <c r="E242" s="279"/>
      <c r="F242" s="513"/>
      <c r="G242"/>
      <c r="H242" s="6" t="s">
        <v>351</v>
      </c>
    </row>
    <row r="243" spans="1:8" x14ac:dyDescent="0.25">
      <c r="A243" s="505" t="s">
        <v>369</v>
      </c>
      <c r="B243"/>
      <c r="C243" s="279"/>
      <c r="D243" s="279">
        <v>12</v>
      </c>
      <c r="E243" s="279"/>
      <c r="F243" s="513"/>
      <c r="G243"/>
      <c r="H243" s="6" t="s">
        <v>351</v>
      </c>
    </row>
    <row r="244" spans="1:8" x14ac:dyDescent="0.25">
      <c r="A244" s="505" t="s">
        <v>631</v>
      </c>
      <c r="B244"/>
      <c r="C244" s="279"/>
      <c r="D244" s="279">
        <v>6</v>
      </c>
      <c r="E244" s="279"/>
      <c r="F244" s="513"/>
      <c r="G244"/>
      <c r="H244" s="6" t="s">
        <v>351</v>
      </c>
    </row>
    <row r="245" spans="1:8" x14ac:dyDescent="0.25">
      <c r="A245" s="505" t="s">
        <v>365</v>
      </c>
      <c r="B245"/>
      <c r="C245" s="279"/>
      <c r="D245" s="279">
        <v>33</v>
      </c>
      <c r="E245" s="279"/>
      <c r="F245" s="513"/>
      <c r="G245"/>
      <c r="H245" s="6" t="s">
        <v>351</v>
      </c>
    </row>
    <row r="246" spans="1:8" x14ac:dyDescent="0.25">
      <c r="A246" s="505" t="s">
        <v>366</v>
      </c>
      <c r="B246"/>
      <c r="C246" s="279"/>
      <c r="D246" s="279">
        <v>11</v>
      </c>
      <c r="E246" s="279"/>
      <c r="F246" s="513"/>
      <c r="G246"/>
      <c r="H246" s="6" t="s">
        <v>351</v>
      </c>
    </row>
    <row r="247" spans="1:8" x14ac:dyDescent="0.25">
      <c r="A247" s="505" t="s">
        <v>367</v>
      </c>
      <c r="B247"/>
      <c r="C247" s="279"/>
      <c r="D247" s="279">
        <v>33</v>
      </c>
      <c r="E247" s="279"/>
      <c r="F247" s="513"/>
      <c r="G247"/>
      <c r="H247" s="6" t="s">
        <v>351</v>
      </c>
    </row>
    <row r="248" spans="1:8" x14ac:dyDescent="0.25">
      <c r="A248" s="505" t="s">
        <v>368</v>
      </c>
      <c r="B248"/>
      <c r="C248" s="279"/>
      <c r="D248" s="279">
        <v>5</v>
      </c>
      <c r="E248" s="279"/>
      <c r="F248" s="513"/>
      <c r="G248"/>
      <c r="H248" s="6" t="s">
        <v>351</v>
      </c>
    </row>
    <row r="249" spans="1:8" x14ac:dyDescent="0.25">
      <c r="A249" s="505" t="s">
        <v>370</v>
      </c>
      <c r="B249"/>
      <c r="C249" s="279"/>
      <c r="D249" s="279">
        <v>63</v>
      </c>
      <c r="E249" s="279"/>
      <c r="F249" s="513"/>
      <c r="G249"/>
      <c r="H249" s="6" t="s">
        <v>351</v>
      </c>
    </row>
    <row r="250" spans="1:8" x14ac:dyDescent="0.25">
      <c r="A250" s="505" t="s">
        <v>371</v>
      </c>
      <c r="B250"/>
      <c r="C250" s="279"/>
      <c r="D250" s="279">
        <v>9</v>
      </c>
      <c r="E250" s="279"/>
      <c r="F250" s="513"/>
      <c r="G250"/>
      <c r="H250" s="6" t="s">
        <v>351</v>
      </c>
    </row>
    <row r="251" spans="1:8" x14ac:dyDescent="0.25">
      <c r="A251" s="505" t="s">
        <v>372</v>
      </c>
      <c r="B251"/>
      <c r="C251" s="279"/>
      <c r="D251" s="279">
        <v>25</v>
      </c>
      <c r="E251" s="279"/>
      <c r="F251" s="513"/>
      <c r="G251"/>
      <c r="H251" s="6" t="s">
        <v>351</v>
      </c>
    </row>
    <row r="252" spans="1:8" x14ac:dyDescent="0.25">
      <c r="A252" s="505" t="s">
        <v>373</v>
      </c>
      <c r="B252"/>
      <c r="C252" s="279"/>
      <c r="D252" s="279">
        <v>10</v>
      </c>
      <c r="E252" s="279"/>
      <c r="F252" s="513"/>
      <c r="G252"/>
      <c r="H252" s="6" t="s">
        <v>351</v>
      </c>
    </row>
    <row r="253" spans="1:8" x14ac:dyDescent="0.25">
      <c r="A253" s="505" t="s">
        <v>374</v>
      </c>
      <c r="B253"/>
      <c r="C253" s="279"/>
      <c r="D253" s="279">
        <v>8</v>
      </c>
      <c r="E253" s="279"/>
      <c r="F253" s="513"/>
      <c r="G253"/>
      <c r="H253" s="6" t="s">
        <v>351</v>
      </c>
    </row>
    <row r="254" spans="1:8" x14ac:dyDescent="0.25">
      <c r="A254" s="505" t="s">
        <v>375</v>
      </c>
      <c r="B254"/>
      <c r="C254" s="279"/>
      <c r="D254" s="279">
        <v>11</v>
      </c>
      <c r="E254" s="279"/>
      <c r="F254" s="513"/>
      <c r="G254"/>
      <c r="H254" s="6" t="s">
        <v>351</v>
      </c>
    </row>
    <row r="255" spans="1:8" x14ac:dyDescent="0.25">
      <c r="A255" s="505" t="s">
        <v>376</v>
      </c>
      <c r="B255"/>
      <c r="C255" s="279"/>
      <c r="D255" s="279">
        <v>14</v>
      </c>
      <c r="E255" s="279"/>
      <c r="F255" s="513"/>
      <c r="G255"/>
      <c r="H255" s="6" t="s">
        <v>351</v>
      </c>
    </row>
    <row r="256" spans="1:8" x14ac:dyDescent="0.25">
      <c r="A256" s="505" t="s">
        <v>632</v>
      </c>
      <c r="B256"/>
      <c r="C256" s="279"/>
      <c r="D256" s="279">
        <v>5</v>
      </c>
      <c r="E256" s="279"/>
      <c r="F256" s="513"/>
      <c r="G256"/>
      <c r="H256" s="6" t="s">
        <v>351</v>
      </c>
    </row>
    <row r="257" spans="1:8" x14ac:dyDescent="0.25">
      <c r="A257" s="505" t="s">
        <v>377</v>
      </c>
      <c r="B257"/>
      <c r="C257" s="279"/>
      <c r="D257" s="279">
        <v>21</v>
      </c>
      <c r="E257" s="279"/>
      <c r="F257" s="513"/>
      <c r="G257"/>
      <c r="H257" s="6" t="s">
        <v>351</v>
      </c>
    </row>
    <row r="258" spans="1:8" x14ac:dyDescent="0.25">
      <c r="A258" s="505" t="s">
        <v>378</v>
      </c>
      <c r="B258"/>
      <c r="C258" s="279"/>
      <c r="D258" s="279">
        <v>10</v>
      </c>
      <c r="E258" s="279"/>
      <c r="F258" s="513"/>
      <c r="G258"/>
      <c r="H258" s="6" t="s">
        <v>351</v>
      </c>
    </row>
    <row r="259" spans="1:8" x14ac:dyDescent="0.25">
      <c r="A259" s="505" t="s">
        <v>379</v>
      </c>
      <c r="B259"/>
      <c r="C259" s="279"/>
      <c r="D259" s="279">
        <v>52</v>
      </c>
      <c r="E259" s="279"/>
      <c r="F259" s="513"/>
      <c r="G259"/>
      <c r="H259" s="6" t="s">
        <v>351</v>
      </c>
    </row>
    <row r="260" spans="1:8" x14ac:dyDescent="0.25">
      <c r="A260" s="505" t="s">
        <v>633</v>
      </c>
      <c r="B260"/>
      <c r="C260" s="279"/>
      <c r="D260" s="279">
        <v>9</v>
      </c>
      <c r="E260" s="279"/>
      <c r="F260" s="513"/>
      <c r="G260"/>
      <c r="H260" s="6" t="s">
        <v>351</v>
      </c>
    </row>
    <row r="261" spans="1:8" x14ac:dyDescent="0.25">
      <c r="A261" s="505" t="s">
        <v>380</v>
      </c>
      <c r="B261"/>
      <c r="C261" s="279"/>
      <c r="D261" s="279">
        <v>11</v>
      </c>
      <c r="E261" s="279"/>
      <c r="F261" s="513"/>
      <c r="G261"/>
      <c r="H261" s="6" t="s">
        <v>351</v>
      </c>
    </row>
    <row r="262" spans="1:8" x14ac:dyDescent="0.25">
      <c r="A262" s="505" t="s">
        <v>381</v>
      </c>
      <c r="B262"/>
      <c r="C262" s="279"/>
      <c r="D262" s="279">
        <v>8</v>
      </c>
      <c r="E262" s="279"/>
      <c r="F262" s="513"/>
      <c r="G262"/>
      <c r="H262" s="6" t="s">
        <v>351</v>
      </c>
    </row>
    <row r="263" spans="1:8" x14ac:dyDescent="0.25">
      <c r="A263" s="504" t="s">
        <v>312</v>
      </c>
      <c r="B263"/>
      <c r="C263" s="279"/>
      <c r="D263" s="279"/>
      <c r="E263" s="279"/>
      <c r="F263" s="505"/>
      <c r="G263"/>
      <c r="H263" s="6"/>
    </row>
    <row r="264" spans="1:8" x14ac:dyDescent="0.25">
      <c r="A264" s="505" t="s">
        <v>382</v>
      </c>
      <c r="B264"/>
      <c r="C264" s="279"/>
      <c r="D264" s="279">
        <v>21</v>
      </c>
      <c r="E264" s="279"/>
      <c r="F264" s="513"/>
      <c r="G264"/>
      <c r="H264" s="6" t="s">
        <v>351</v>
      </c>
    </row>
    <row r="265" spans="1:8" x14ac:dyDescent="0.25">
      <c r="A265" s="505"/>
      <c r="B265"/>
      <c r="C265" s="279"/>
      <c r="D265" s="279">
        <v>2</v>
      </c>
      <c r="E265" s="279"/>
      <c r="F265" s="513"/>
      <c r="G265"/>
      <c r="H265" s="6" t="s">
        <v>351</v>
      </c>
    </row>
    <row r="266" spans="1:8" x14ac:dyDescent="0.25">
      <c r="A266" s="505" t="s">
        <v>383</v>
      </c>
      <c r="B266"/>
      <c r="C266" s="279"/>
      <c r="D266" s="279">
        <v>39</v>
      </c>
      <c r="E266" s="279"/>
      <c r="F266" s="513"/>
      <c r="G266"/>
      <c r="H266" s="6" t="s">
        <v>351</v>
      </c>
    </row>
    <row r="267" spans="1:8" x14ac:dyDescent="0.25">
      <c r="A267" s="505" t="s">
        <v>368</v>
      </c>
      <c r="B267"/>
      <c r="C267" s="279"/>
      <c r="D267" s="279">
        <v>1</v>
      </c>
      <c r="E267" s="279"/>
      <c r="F267" s="513"/>
      <c r="G267"/>
      <c r="H267" s="6" t="s">
        <v>351</v>
      </c>
    </row>
    <row r="268" spans="1:8" x14ac:dyDescent="0.25">
      <c r="A268" s="505" t="s">
        <v>371</v>
      </c>
      <c r="B268"/>
      <c r="C268" s="279"/>
      <c r="D268" s="279">
        <v>4</v>
      </c>
      <c r="E268" s="279"/>
      <c r="F268" s="513"/>
      <c r="G268"/>
      <c r="H268" s="6" t="s">
        <v>351</v>
      </c>
    </row>
    <row r="269" spans="1:8" x14ac:dyDescent="0.25">
      <c r="A269" s="505" t="s">
        <v>357</v>
      </c>
      <c r="B269"/>
      <c r="C269" s="279"/>
      <c r="D269" s="279">
        <v>6</v>
      </c>
      <c r="E269" s="279"/>
      <c r="F269" s="513"/>
      <c r="G269"/>
      <c r="H269" s="6" t="s">
        <v>351</v>
      </c>
    </row>
    <row r="270" spans="1:8" x14ac:dyDescent="0.25">
      <c r="A270" s="505" t="s">
        <v>384</v>
      </c>
      <c r="B270"/>
      <c r="C270" s="279"/>
      <c r="D270" s="279">
        <v>24</v>
      </c>
      <c r="E270" s="279"/>
      <c r="F270" s="513"/>
      <c r="G270"/>
      <c r="H270" s="6" t="s">
        <v>351</v>
      </c>
    </row>
    <row r="271" spans="1:8" x14ac:dyDescent="0.25">
      <c r="A271" s="505" t="s">
        <v>360</v>
      </c>
      <c r="B271"/>
      <c r="C271" s="279"/>
      <c r="D271" s="279">
        <v>13</v>
      </c>
      <c r="E271" s="279"/>
      <c r="F271" s="513"/>
      <c r="G271"/>
      <c r="H271" s="6" t="s">
        <v>351</v>
      </c>
    </row>
    <row r="272" spans="1:8" x14ac:dyDescent="0.25">
      <c r="A272" s="505" t="s">
        <v>359</v>
      </c>
      <c r="B272"/>
      <c r="C272" s="279"/>
      <c r="D272" s="279">
        <v>38</v>
      </c>
      <c r="E272" s="279"/>
      <c r="F272" s="513"/>
      <c r="G272"/>
      <c r="H272" s="6" t="s">
        <v>351</v>
      </c>
    </row>
    <row r="273" spans="1:8" x14ac:dyDescent="0.25">
      <c r="A273" s="505" t="s">
        <v>361</v>
      </c>
      <c r="B273"/>
      <c r="C273" s="279"/>
      <c r="D273" s="279">
        <v>5</v>
      </c>
      <c r="E273" s="279"/>
      <c r="F273" s="513"/>
      <c r="G273"/>
      <c r="H273" s="6" t="s">
        <v>351</v>
      </c>
    </row>
    <row r="274" spans="1:8" x14ac:dyDescent="0.25">
      <c r="A274" s="505" t="s">
        <v>362</v>
      </c>
      <c r="B274"/>
      <c r="C274" s="279"/>
      <c r="D274" s="279">
        <v>18</v>
      </c>
      <c r="E274" s="279"/>
      <c r="F274" s="513"/>
      <c r="G274"/>
      <c r="H274" s="6" t="s">
        <v>351</v>
      </c>
    </row>
    <row r="275" spans="1:8" x14ac:dyDescent="0.25">
      <c r="A275" s="505" t="s">
        <v>363</v>
      </c>
      <c r="B275"/>
      <c r="C275" s="279"/>
      <c r="D275" s="279">
        <v>19</v>
      </c>
      <c r="E275" s="279"/>
      <c r="F275" s="513"/>
      <c r="G275"/>
      <c r="H275" s="6" t="s">
        <v>351</v>
      </c>
    </row>
    <row r="276" spans="1:8" x14ac:dyDescent="0.25">
      <c r="A276" s="505" t="s">
        <v>385</v>
      </c>
      <c r="B276"/>
      <c r="C276" s="279"/>
      <c r="D276" s="279">
        <v>19</v>
      </c>
      <c r="E276" s="279"/>
      <c r="F276" s="513"/>
      <c r="G276"/>
      <c r="H276" s="6" t="s">
        <v>351</v>
      </c>
    </row>
    <row r="277" spans="1:8" x14ac:dyDescent="0.25">
      <c r="A277" s="505" t="s">
        <v>386</v>
      </c>
      <c r="B277"/>
      <c r="C277" s="279"/>
      <c r="D277" s="279">
        <v>21</v>
      </c>
      <c r="E277" s="279"/>
      <c r="F277" s="513"/>
      <c r="G277"/>
      <c r="H277" s="6" t="s">
        <v>351</v>
      </c>
    </row>
    <row r="278" spans="1:8" x14ac:dyDescent="0.25">
      <c r="A278" s="505" t="s">
        <v>387</v>
      </c>
      <c r="B278"/>
      <c r="C278" s="279"/>
      <c r="D278" s="279">
        <v>34</v>
      </c>
      <c r="E278" s="279"/>
      <c r="F278" s="513"/>
      <c r="G278"/>
      <c r="H278" s="6" t="s">
        <v>351</v>
      </c>
    </row>
    <row r="279" spans="1:8" x14ac:dyDescent="0.25">
      <c r="A279" s="505" t="s">
        <v>634</v>
      </c>
      <c r="B279"/>
      <c r="C279" s="279"/>
      <c r="D279" s="279">
        <v>3</v>
      </c>
      <c r="E279" s="279"/>
      <c r="F279" s="513"/>
      <c r="G279"/>
      <c r="H279" s="6" t="s">
        <v>351</v>
      </c>
    </row>
    <row r="280" spans="1:8" x14ac:dyDescent="0.25">
      <c r="A280" s="505" t="s">
        <v>635</v>
      </c>
      <c r="B280"/>
      <c r="C280" s="279"/>
      <c r="D280" s="279">
        <v>7</v>
      </c>
      <c r="E280" s="279"/>
      <c r="F280" s="513"/>
      <c r="G280"/>
      <c r="H280" s="6" t="s">
        <v>351</v>
      </c>
    </row>
    <row r="281" spans="1:8" x14ac:dyDescent="0.25">
      <c r="A281" s="505" t="s">
        <v>636</v>
      </c>
      <c r="B281"/>
      <c r="C281" s="279"/>
      <c r="D281" s="279">
        <v>9</v>
      </c>
      <c r="E281" s="279"/>
      <c r="F281" s="513"/>
      <c r="G281"/>
      <c r="H281" s="6" t="s">
        <v>351</v>
      </c>
    </row>
    <row r="282" spans="1:8" x14ac:dyDescent="0.25">
      <c r="A282" s="505" t="s">
        <v>388</v>
      </c>
      <c r="B282"/>
      <c r="C282" s="279"/>
      <c r="D282" s="279">
        <v>23</v>
      </c>
      <c r="E282" s="279"/>
      <c r="F282" s="513"/>
      <c r="G282"/>
      <c r="H282" s="6" t="s">
        <v>351</v>
      </c>
    </row>
    <row r="283" spans="1:8" x14ac:dyDescent="0.25">
      <c r="A283" s="505" t="s">
        <v>389</v>
      </c>
      <c r="B283"/>
      <c r="C283" s="279"/>
      <c r="D283" s="279">
        <v>33</v>
      </c>
      <c r="E283" s="279"/>
      <c r="F283" s="513"/>
      <c r="G283"/>
      <c r="H283" s="6" t="s">
        <v>351</v>
      </c>
    </row>
    <row r="284" spans="1:8" x14ac:dyDescent="0.25">
      <c r="A284" s="505" t="s">
        <v>370</v>
      </c>
      <c r="B284"/>
      <c r="C284" s="279"/>
      <c r="D284" s="279">
        <v>70</v>
      </c>
      <c r="E284" s="279"/>
      <c r="F284" s="513"/>
      <c r="G284"/>
      <c r="H284" s="6" t="s">
        <v>351</v>
      </c>
    </row>
    <row r="285" spans="1:8" x14ac:dyDescent="0.25">
      <c r="A285" s="505" t="s">
        <v>390</v>
      </c>
      <c r="B285"/>
      <c r="C285" s="279"/>
      <c r="D285" s="279">
        <v>16</v>
      </c>
      <c r="E285" s="279"/>
      <c r="F285" s="513"/>
      <c r="G285"/>
      <c r="H285" s="6" t="s">
        <v>351</v>
      </c>
    </row>
    <row r="286" spans="1:8" x14ac:dyDescent="0.25">
      <c r="A286" s="505" t="s">
        <v>391</v>
      </c>
      <c r="B286"/>
      <c r="C286" s="279"/>
      <c r="D286" s="279">
        <v>9</v>
      </c>
      <c r="E286" s="279"/>
      <c r="F286" s="513"/>
      <c r="G286"/>
      <c r="H286" s="6" t="s">
        <v>351</v>
      </c>
    </row>
    <row r="287" spans="1:8" x14ac:dyDescent="0.25">
      <c r="A287" s="505" t="s">
        <v>371</v>
      </c>
      <c r="B287"/>
      <c r="C287" s="279"/>
      <c r="D287" s="279">
        <v>9</v>
      </c>
      <c r="E287" s="279"/>
      <c r="F287" s="513"/>
      <c r="G287"/>
      <c r="H287" s="6" t="s">
        <v>351</v>
      </c>
    </row>
    <row r="288" spans="1:8" x14ac:dyDescent="0.25">
      <c r="A288" s="505" t="s">
        <v>637</v>
      </c>
      <c r="B288"/>
      <c r="C288" s="279"/>
      <c r="D288" s="279">
        <v>6</v>
      </c>
      <c r="E288" s="279"/>
      <c r="F288" s="513"/>
      <c r="G288"/>
      <c r="H288" s="6" t="s">
        <v>351</v>
      </c>
    </row>
    <row r="289" spans="1:8" x14ac:dyDescent="0.25">
      <c r="A289" s="505" t="s">
        <v>638</v>
      </c>
      <c r="B289"/>
      <c r="C289" s="279"/>
      <c r="D289" s="279">
        <v>12</v>
      </c>
      <c r="E289" s="279"/>
      <c r="F289" s="513"/>
      <c r="G289"/>
      <c r="H289" s="6" t="s">
        <v>351</v>
      </c>
    </row>
    <row r="290" spans="1:8" x14ac:dyDescent="0.25">
      <c r="A290" s="505" t="s">
        <v>392</v>
      </c>
      <c r="B290"/>
      <c r="C290" s="279"/>
      <c r="D290" s="279">
        <v>18</v>
      </c>
      <c r="E290" s="279"/>
      <c r="F290" s="513"/>
      <c r="G290"/>
      <c r="H290" s="6" t="s">
        <v>351</v>
      </c>
    </row>
    <row r="291" spans="1:8" x14ac:dyDescent="0.25">
      <c r="A291" s="505" t="s">
        <v>393</v>
      </c>
      <c r="B291"/>
      <c r="C291" s="279"/>
      <c r="D291" s="279">
        <v>26</v>
      </c>
      <c r="E291" s="279"/>
      <c r="F291" s="513"/>
      <c r="G291"/>
      <c r="H291" s="6" t="s">
        <v>351</v>
      </c>
    </row>
    <row r="292" spans="1:8" x14ac:dyDescent="0.25">
      <c r="A292" s="505" t="s">
        <v>373</v>
      </c>
      <c r="B292"/>
      <c r="C292" s="279"/>
      <c r="D292" s="279">
        <v>8</v>
      </c>
      <c r="E292" s="279"/>
      <c r="F292" s="513"/>
      <c r="G292"/>
      <c r="H292" s="6" t="s">
        <v>351</v>
      </c>
    </row>
    <row r="293" spans="1:8" x14ac:dyDescent="0.25">
      <c r="A293" s="517" t="s">
        <v>384</v>
      </c>
      <c r="B293"/>
      <c r="C293" s="279"/>
      <c r="D293" s="279">
        <v>16</v>
      </c>
      <c r="E293" s="279"/>
      <c r="F293" s="513"/>
      <c r="G293"/>
      <c r="H293" s="6" t="s">
        <v>351</v>
      </c>
    </row>
    <row r="294" spans="1:8" x14ac:dyDescent="0.25">
      <c r="A294" s="517" t="s">
        <v>639</v>
      </c>
      <c r="B294"/>
      <c r="C294" s="279"/>
      <c r="D294" s="279">
        <v>5</v>
      </c>
      <c r="E294" s="279"/>
      <c r="F294" s="513"/>
      <c r="G294"/>
      <c r="H294" s="6" t="s">
        <v>351</v>
      </c>
    </row>
    <row r="295" spans="1:8" x14ac:dyDescent="0.25">
      <c r="A295" s="517" t="s">
        <v>355</v>
      </c>
      <c r="B295"/>
      <c r="C295" s="279"/>
      <c r="D295" s="279">
        <v>11</v>
      </c>
      <c r="E295" s="279"/>
      <c r="F295" s="513"/>
      <c r="G295"/>
      <c r="H295" s="6" t="s">
        <v>351</v>
      </c>
    </row>
    <row r="296" spans="1:8" x14ac:dyDescent="0.25">
      <c r="A296" s="517" t="s">
        <v>629</v>
      </c>
      <c r="B296"/>
      <c r="C296" s="279"/>
      <c r="D296" s="279">
        <v>5</v>
      </c>
      <c r="E296" s="279"/>
      <c r="F296" s="513"/>
      <c r="G296"/>
      <c r="H296" s="6" t="s">
        <v>351</v>
      </c>
    </row>
    <row r="297" spans="1:8" x14ac:dyDescent="0.25">
      <c r="A297" s="505" t="s">
        <v>394</v>
      </c>
      <c r="B297"/>
      <c r="C297" s="279"/>
      <c r="D297" s="279">
        <v>15</v>
      </c>
      <c r="E297" s="279"/>
      <c r="F297" s="513"/>
      <c r="G297"/>
      <c r="H297" s="6" t="s">
        <v>351</v>
      </c>
    </row>
    <row r="298" spans="1:8" x14ac:dyDescent="0.25">
      <c r="A298" s="505" t="s">
        <v>395</v>
      </c>
      <c r="B298"/>
      <c r="C298" s="279"/>
      <c r="D298" s="279">
        <v>6</v>
      </c>
      <c r="E298" s="279"/>
      <c r="F298" s="513"/>
      <c r="G298"/>
      <c r="H298" s="6" t="s">
        <v>351</v>
      </c>
    </row>
    <row r="299" spans="1:8" x14ac:dyDescent="0.25">
      <c r="A299" s="504" t="s">
        <v>328</v>
      </c>
      <c r="B299"/>
      <c r="C299" s="279"/>
      <c r="D299" s="279"/>
      <c r="E299" s="279"/>
      <c r="F299" s="505"/>
      <c r="G299"/>
      <c r="H299" s="6"/>
    </row>
    <row r="300" spans="1:8" x14ac:dyDescent="0.25">
      <c r="A300" s="505" t="s">
        <v>384</v>
      </c>
      <c r="B300"/>
      <c r="C300" s="279"/>
      <c r="D300" s="279">
        <v>15</v>
      </c>
      <c r="E300" s="279"/>
      <c r="F300" s="513"/>
      <c r="G300"/>
      <c r="H300" s="6" t="s">
        <v>351</v>
      </c>
    </row>
    <row r="301" spans="1:8" x14ac:dyDescent="0.25">
      <c r="A301" s="504" t="s">
        <v>325</v>
      </c>
      <c r="B301"/>
      <c r="C301" s="279"/>
      <c r="D301" s="279"/>
      <c r="E301" s="279"/>
      <c r="F301" s="505"/>
      <c r="G301"/>
      <c r="H301" s="6"/>
    </row>
    <row r="302" spans="1:8" x14ac:dyDescent="0.25">
      <c r="A302" s="505" t="s">
        <v>640</v>
      </c>
      <c r="B302"/>
      <c r="C302" s="279"/>
      <c r="D302" s="279">
        <v>4</v>
      </c>
      <c r="E302" s="279"/>
      <c r="F302" s="513"/>
      <c r="G302"/>
      <c r="H302" s="6" t="s">
        <v>351</v>
      </c>
    </row>
    <row r="303" spans="1:8" x14ac:dyDescent="0.25">
      <c r="A303" s="505" t="s">
        <v>627</v>
      </c>
      <c r="B303"/>
      <c r="C303" s="279"/>
      <c r="D303" s="279">
        <v>6</v>
      </c>
      <c r="E303" s="279"/>
      <c r="F303" s="513"/>
      <c r="G303"/>
      <c r="H303" s="6" t="s">
        <v>351</v>
      </c>
    </row>
    <row r="304" spans="1:8" x14ac:dyDescent="0.25">
      <c r="A304" s="505" t="s">
        <v>641</v>
      </c>
      <c r="B304"/>
      <c r="C304" s="279"/>
      <c r="D304" s="279">
        <v>8</v>
      </c>
      <c r="E304" s="279"/>
      <c r="F304" s="513"/>
      <c r="G304"/>
      <c r="H304" s="6" t="s">
        <v>351</v>
      </c>
    </row>
    <row r="305" spans="1:8" x14ac:dyDescent="0.25">
      <c r="A305" s="504" t="s">
        <v>330</v>
      </c>
      <c r="B305"/>
      <c r="C305" s="279"/>
      <c r="D305" s="279"/>
      <c r="E305" s="279"/>
      <c r="F305" s="505"/>
      <c r="G305"/>
      <c r="H305" s="6"/>
    </row>
    <row r="306" spans="1:8" x14ac:dyDescent="0.25">
      <c r="A306" s="505" t="s">
        <v>396</v>
      </c>
      <c r="B306"/>
      <c r="C306" s="279"/>
      <c r="D306" s="279">
        <v>34</v>
      </c>
      <c r="E306" s="279"/>
      <c r="F306" s="513"/>
      <c r="G306"/>
      <c r="H306" s="6" t="s">
        <v>351</v>
      </c>
    </row>
    <row r="307" spans="1:8" x14ac:dyDescent="0.25">
      <c r="A307" s="505" t="s">
        <v>382</v>
      </c>
      <c r="B307"/>
      <c r="C307" s="279"/>
      <c r="D307" s="279">
        <v>3</v>
      </c>
      <c r="E307" s="279"/>
      <c r="F307" s="513"/>
      <c r="G307"/>
      <c r="H307" s="6" t="s">
        <v>351</v>
      </c>
    </row>
    <row r="308" spans="1:8" x14ac:dyDescent="0.25">
      <c r="A308" s="505" t="s">
        <v>383</v>
      </c>
      <c r="B308"/>
      <c r="C308" s="279"/>
      <c r="D308" s="279">
        <v>15</v>
      </c>
      <c r="E308" s="279"/>
      <c r="F308" s="513"/>
      <c r="G308"/>
      <c r="H308" s="6" t="s">
        <v>351</v>
      </c>
    </row>
    <row r="309" spans="1:8" x14ac:dyDescent="0.25">
      <c r="A309" s="505" t="s">
        <v>397</v>
      </c>
      <c r="B309"/>
      <c r="C309" s="279"/>
      <c r="D309" s="279">
        <v>16</v>
      </c>
      <c r="E309" s="279"/>
      <c r="F309" s="513"/>
      <c r="G309"/>
      <c r="H309" s="6" t="s">
        <v>351</v>
      </c>
    </row>
    <row r="310" spans="1:8" x14ac:dyDescent="0.25">
      <c r="A310" s="505" t="s">
        <v>398</v>
      </c>
      <c r="B310"/>
      <c r="C310" s="279"/>
      <c r="D310" s="279">
        <v>9</v>
      </c>
      <c r="E310" s="279"/>
      <c r="F310" s="513"/>
      <c r="G310"/>
      <c r="H310" s="6" t="s">
        <v>351</v>
      </c>
    </row>
    <row r="311" spans="1:8" x14ac:dyDescent="0.25">
      <c r="A311" s="505" t="s">
        <v>399</v>
      </c>
      <c r="B311"/>
      <c r="C311" s="279"/>
      <c r="D311" s="279">
        <v>31</v>
      </c>
      <c r="E311" s="279"/>
      <c r="F311" s="513"/>
      <c r="G311"/>
      <c r="H311" s="6" t="s">
        <v>351</v>
      </c>
    </row>
    <row r="312" spans="1:8" x14ac:dyDescent="0.25">
      <c r="A312" s="505" t="s">
        <v>400</v>
      </c>
      <c r="B312"/>
      <c r="C312" s="279"/>
      <c r="D312" s="279">
        <v>11</v>
      </c>
      <c r="E312" s="279"/>
      <c r="F312" s="513"/>
      <c r="G312"/>
      <c r="H312" s="6" t="s">
        <v>351</v>
      </c>
    </row>
    <row r="313" spans="1:8" x14ac:dyDescent="0.25">
      <c r="A313" s="505" t="s">
        <v>401</v>
      </c>
      <c r="B313"/>
      <c r="C313" s="279"/>
      <c r="D313" s="279">
        <v>40</v>
      </c>
      <c r="E313" s="279"/>
      <c r="F313" s="513"/>
      <c r="G313"/>
      <c r="H313" s="6" t="s">
        <v>351</v>
      </c>
    </row>
    <row r="314" spans="1:8" x14ac:dyDescent="0.25">
      <c r="A314" s="505" t="s">
        <v>402</v>
      </c>
      <c r="B314"/>
      <c r="C314" s="279"/>
      <c r="D314" s="279">
        <v>38</v>
      </c>
      <c r="E314" s="279"/>
      <c r="F314" s="513"/>
      <c r="G314"/>
      <c r="H314" s="6" t="s">
        <v>351</v>
      </c>
    </row>
    <row r="315" spans="1:8" x14ac:dyDescent="0.25">
      <c r="A315" s="517" t="s">
        <v>403</v>
      </c>
      <c r="B315"/>
      <c r="C315" s="279"/>
      <c r="D315" s="279">
        <v>6</v>
      </c>
      <c r="E315" s="279"/>
      <c r="F315" s="518"/>
      <c r="G315"/>
      <c r="H315" s="6" t="s">
        <v>351</v>
      </c>
    </row>
    <row r="316" spans="1:8" x14ac:dyDescent="0.25">
      <c r="A316" s="517" t="s">
        <v>404</v>
      </c>
      <c r="B316"/>
      <c r="C316" s="279"/>
      <c r="D316" s="279">
        <v>1</v>
      </c>
      <c r="E316" s="279"/>
      <c r="F316" s="518"/>
      <c r="G316"/>
      <c r="H316" s="6" t="s">
        <v>351</v>
      </c>
    </row>
    <row r="317" spans="1:8" x14ac:dyDescent="0.25">
      <c r="A317" s="505" t="s">
        <v>366</v>
      </c>
      <c r="B317"/>
      <c r="C317" s="279"/>
      <c r="D317" s="279">
        <v>21</v>
      </c>
      <c r="E317" s="279"/>
      <c r="F317" s="513"/>
      <c r="G317"/>
      <c r="H317" s="6" t="s">
        <v>351</v>
      </c>
    </row>
    <row r="318" spans="1:8" x14ac:dyDescent="0.25">
      <c r="A318" s="505" t="s">
        <v>383</v>
      </c>
      <c r="B318"/>
      <c r="C318" s="279"/>
      <c r="D318" s="279">
        <v>64</v>
      </c>
      <c r="E318" s="279"/>
      <c r="F318" s="513"/>
      <c r="G318"/>
      <c r="H318" s="6" t="s">
        <v>351</v>
      </c>
    </row>
    <row r="319" spans="1:8" x14ac:dyDescent="0.25">
      <c r="A319" s="505" t="s">
        <v>642</v>
      </c>
      <c r="B319"/>
      <c r="C319" s="279"/>
      <c r="D319" s="279">
        <v>3</v>
      </c>
      <c r="E319" s="279"/>
      <c r="F319" s="513"/>
      <c r="G319"/>
      <c r="H319" s="6" t="s">
        <v>351</v>
      </c>
    </row>
    <row r="320" spans="1:8" x14ac:dyDescent="0.25">
      <c r="A320" s="505" t="s">
        <v>643</v>
      </c>
      <c r="B320"/>
      <c r="C320" s="279"/>
      <c r="D320" s="279">
        <v>2</v>
      </c>
      <c r="E320" s="279"/>
      <c r="F320" s="513"/>
      <c r="G320"/>
      <c r="H320" s="6" t="s">
        <v>351</v>
      </c>
    </row>
    <row r="321" spans="1:8" x14ac:dyDescent="0.25">
      <c r="A321" s="505" t="s">
        <v>384</v>
      </c>
      <c r="B321"/>
      <c r="C321" s="279"/>
      <c r="D321" s="279">
        <v>29</v>
      </c>
      <c r="E321" s="279"/>
      <c r="F321" s="513"/>
      <c r="G321"/>
      <c r="H321" s="6" t="s">
        <v>351</v>
      </c>
    </row>
    <row r="322" spans="1:8" x14ac:dyDescent="0.25">
      <c r="A322" s="505" t="s">
        <v>359</v>
      </c>
      <c r="B322"/>
      <c r="C322" s="279"/>
      <c r="D322" s="279">
        <v>45</v>
      </c>
      <c r="E322" s="279"/>
      <c r="F322" s="513"/>
      <c r="G322"/>
      <c r="H322" s="6" t="s">
        <v>351</v>
      </c>
    </row>
    <row r="323" spans="1:8" x14ac:dyDescent="0.25">
      <c r="A323" s="505" t="s">
        <v>629</v>
      </c>
      <c r="B323"/>
      <c r="C323" s="279"/>
      <c r="D323" s="279">
        <v>9</v>
      </c>
      <c r="E323" s="279"/>
      <c r="F323" s="513"/>
      <c r="G323"/>
      <c r="H323" s="6" t="s">
        <v>351</v>
      </c>
    </row>
    <row r="324" spans="1:8" x14ac:dyDescent="0.25">
      <c r="A324" s="505" t="s">
        <v>628</v>
      </c>
      <c r="B324"/>
      <c r="C324" s="279"/>
      <c r="D324" s="279">
        <v>7</v>
      </c>
      <c r="E324" s="279"/>
      <c r="F324" s="513"/>
      <c r="G324"/>
      <c r="H324" s="6" t="s">
        <v>351</v>
      </c>
    </row>
    <row r="325" spans="1:8" x14ac:dyDescent="0.25">
      <c r="A325" s="505" t="s">
        <v>376</v>
      </c>
      <c r="B325"/>
      <c r="C325" s="279"/>
      <c r="D325" s="279">
        <v>16</v>
      </c>
      <c r="E325" s="279"/>
      <c r="F325" s="513"/>
      <c r="G325"/>
      <c r="H325" s="6" t="s">
        <v>351</v>
      </c>
    </row>
    <row r="326" spans="1:8" x14ac:dyDescent="0.25">
      <c r="A326" s="505" t="s">
        <v>360</v>
      </c>
      <c r="B326"/>
      <c r="C326" s="279"/>
      <c r="D326" s="279">
        <v>20</v>
      </c>
      <c r="E326" s="279"/>
      <c r="F326" s="513"/>
      <c r="G326"/>
      <c r="H326" s="6" t="s">
        <v>351</v>
      </c>
    </row>
    <row r="327" spans="1:8" x14ac:dyDescent="0.25">
      <c r="A327" s="505" t="s">
        <v>361</v>
      </c>
      <c r="B327"/>
      <c r="C327" s="279"/>
      <c r="D327" s="279">
        <v>12</v>
      </c>
      <c r="E327" s="279"/>
      <c r="F327" s="513"/>
      <c r="G327"/>
      <c r="H327" s="6" t="s">
        <v>351</v>
      </c>
    </row>
    <row r="328" spans="1:8" x14ac:dyDescent="0.25">
      <c r="A328" s="505" t="s">
        <v>363</v>
      </c>
      <c r="B328"/>
      <c r="C328" s="279"/>
      <c r="D328" s="279">
        <v>23</v>
      </c>
      <c r="E328" s="279"/>
      <c r="F328" s="513"/>
      <c r="G328"/>
      <c r="H328" s="6" t="s">
        <v>351</v>
      </c>
    </row>
    <row r="329" spans="1:8" x14ac:dyDescent="0.25">
      <c r="A329" s="514" t="s">
        <v>405</v>
      </c>
      <c r="B329"/>
      <c r="C329" s="279"/>
      <c r="D329" s="515">
        <f>SUM(D219:D328)</f>
        <v>1800</v>
      </c>
      <c r="E329" s="279"/>
      <c r="F329" s="516">
        <f>SUM(F219:F328)</f>
        <v>0</v>
      </c>
      <c r="G329"/>
      <c r="H329"/>
    </row>
  </sheetData>
  <mergeCells count="12">
    <mergeCell ref="G7:G8"/>
    <mergeCell ref="H7:H8"/>
    <mergeCell ref="A1:H1"/>
    <mergeCell ref="A2:H2"/>
    <mergeCell ref="A5:H5"/>
    <mergeCell ref="A6:H6"/>
    <mergeCell ref="A7:A8"/>
    <mergeCell ref="B7:B8"/>
    <mergeCell ref="C7:C8"/>
    <mergeCell ref="D7:D8"/>
    <mergeCell ref="E7:E8"/>
    <mergeCell ref="F7:F8"/>
  </mergeCells>
  <pageMargins left="0.11811023622047245" right="0.15748031496062992" top="0.43307086614173229" bottom="0.27559055118110237" header="0.31496062992125984" footer="0.19685039370078741"/>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36"/>
  <sheetViews>
    <sheetView workbookViewId="0"/>
  </sheetViews>
  <sheetFormatPr baseColWidth="10" defaultColWidth="11.44140625" defaultRowHeight="13.2" x14ac:dyDescent="0.25"/>
  <cols>
    <col min="1" max="1" width="11.44140625" style="65"/>
    <col min="2" max="2" width="49.44140625" style="65" customWidth="1"/>
    <col min="3" max="3" width="40.33203125" style="65" customWidth="1"/>
    <col min="4" max="16384" width="11.44140625" style="65"/>
  </cols>
  <sheetData>
    <row r="1" spans="1:7" x14ac:dyDescent="0.25">
      <c r="A1" s="65">
        <v>0</v>
      </c>
      <c r="B1" s="67" t="s">
        <v>155</v>
      </c>
      <c r="C1" s="193"/>
    </row>
    <row r="2" spans="1:7" ht="13.8" x14ac:dyDescent="0.25">
      <c r="A2" s="60">
        <v>1</v>
      </c>
      <c r="B2" s="60" t="s">
        <v>81</v>
      </c>
      <c r="C2" s="65" t="s">
        <v>120</v>
      </c>
      <c r="D2" s="60" t="s">
        <v>80</v>
      </c>
      <c r="E2" s="65" t="s">
        <v>152</v>
      </c>
      <c r="G2" s="66"/>
    </row>
    <row r="3" spans="1:7" ht="13.8" x14ac:dyDescent="0.25">
      <c r="A3" s="60">
        <v>2</v>
      </c>
      <c r="B3" s="60" t="s">
        <v>82</v>
      </c>
      <c r="C3" s="65" t="s">
        <v>121</v>
      </c>
      <c r="D3" s="60" t="s">
        <v>80</v>
      </c>
      <c r="E3" s="65" t="s">
        <v>152</v>
      </c>
    </row>
    <row r="4" spans="1:7" ht="13.8" x14ac:dyDescent="0.25">
      <c r="A4" s="60">
        <v>3</v>
      </c>
      <c r="B4" s="60" t="s">
        <v>83</v>
      </c>
      <c r="C4" s="65" t="s">
        <v>122</v>
      </c>
      <c r="D4" s="60" t="s">
        <v>80</v>
      </c>
      <c r="E4" s="65" t="s">
        <v>152</v>
      </c>
    </row>
    <row r="5" spans="1:7" ht="13.8" x14ac:dyDescent="0.25">
      <c r="A5" s="60">
        <v>4</v>
      </c>
      <c r="B5" s="60" t="s">
        <v>84</v>
      </c>
      <c r="C5" s="65" t="s">
        <v>123</v>
      </c>
      <c r="D5" s="60" t="s">
        <v>80</v>
      </c>
      <c r="E5" s="65" t="s">
        <v>152</v>
      </c>
    </row>
    <row r="6" spans="1:7" ht="13.8" x14ac:dyDescent="0.25">
      <c r="A6" s="60">
        <v>5</v>
      </c>
      <c r="B6" s="61" t="s">
        <v>85</v>
      </c>
      <c r="C6" s="65" t="s">
        <v>124</v>
      </c>
      <c r="D6" s="60" t="s">
        <v>80</v>
      </c>
      <c r="E6" s="65" t="s">
        <v>152</v>
      </c>
    </row>
    <row r="7" spans="1:7" ht="13.8" x14ac:dyDescent="0.25">
      <c r="A7" s="60">
        <v>6</v>
      </c>
      <c r="B7" s="60" t="s">
        <v>86</v>
      </c>
      <c r="C7" s="65" t="s">
        <v>125</v>
      </c>
      <c r="D7" s="60" t="s">
        <v>80</v>
      </c>
      <c r="E7" s="65" t="s">
        <v>152</v>
      </c>
    </row>
    <row r="8" spans="1:7" ht="13.8" x14ac:dyDescent="0.25">
      <c r="A8" s="60">
        <v>7</v>
      </c>
      <c r="B8" s="60" t="s">
        <v>87</v>
      </c>
      <c r="C8" s="65" t="s">
        <v>114</v>
      </c>
      <c r="D8" s="60" t="s">
        <v>80</v>
      </c>
      <c r="E8" s="65" t="s">
        <v>152</v>
      </c>
    </row>
    <row r="9" spans="1:7" ht="13.8" x14ac:dyDescent="0.25">
      <c r="A9" s="60">
        <v>8</v>
      </c>
      <c r="B9" s="60" t="s">
        <v>88</v>
      </c>
      <c r="C9" s="65" t="s">
        <v>126</v>
      </c>
      <c r="D9" s="60" t="s">
        <v>80</v>
      </c>
      <c r="E9" s="65" t="s">
        <v>152</v>
      </c>
    </row>
    <row r="10" spans="1:7" ht="13.8" x14ac:dyDescent="0.25">
      <c r="A10" s="60">
        <v>9</v>
      </c>
      <c r="B10" s="60" t="s">
        <v>89</v>
      </c>
      <c r="C10" s="65" t="s">
        <v>127</v>
      </c>
      <c r="D10" s="60" t="s">
        <v>80</v>
      </c>
      <c r="E10" s="65" t="s">
        <v>152</v>
      </c>
    </row>
    <row r="11" spans="1:7" ht="13.8" x14ac:dyDescent="0.25">
      <c r="A11" s="60">
        <v>10</v>
      </c>
      <c r="B11" s="60" t="s">
        <v>90</v>
      </c>
      <c r="C11" s="65" t="s">
        <v>128</v>
      </c>
      <c r="D11" s="60" t="s">
        <v>80</v>
      </c>
      <c r="E11" s="65" t="s">
        <v>152</v>
      </c>
    </row>
    <row r="12" spans="1:7" ht="13.8" x14ac:dyDescent="0.25">
      <c r="A12" s="60">
        <v>11</v>
      </c>
      <c r="B12" s="60" t="s">
        <v>91</v>
      </c>
      <c r="C12" s="67" t="s">
        <v>150</v>
      </c>
      <c r="D12" s="60" t="s">
        <v>80</v>
      </c>
      <c r="E12" s="65" t="s">
        <v>152</v>
      </c>
    </row>
    <row r="13" spans="1:7" ht="13.8" x14ac:dyDescent="0.25">
      <c r="A13" s="60">
        <v>12</v>
      </c>
      <c r="B13" s="60" t="s">
        <v>92</v>
      </c>
      <c r="C13" s="65" t="s">
        <v>115</v>
      </c>
      <c r="D13" s="60" t="s">
        <v>80</v>
      </c>
      <c r="E13" s="65" t="s">
        <v>152</v>
      </c>
    </row>
    <row r="14" spans="1:7" ht="13.8" x14ac:dyDescent="0.25">
      <c r="A14" s="60">
        <v>13</v>
      </c>
      <c r="B14" s="60" t="s">
        <v>93</v>
      </c>
      <c r="C14" s="65" t="s">
        <v>129</v>
      </c>
      <c r="D14" s="60" t="s">
        <v>80</v>
      </c>
      <c r="E14" s="65" t="s">
        <v>152</v>
      </c>
    </row>
    <row r="15" spans="1:7" ht="13.8" x14ac:dyDescent="0.25">
      <c r="A15" s="60">
        <v>14</v>
      </c>
      <c r="B15" s="61" t="s">
        <v>154</v>
      </c>
      <c r="C15" s="65" t="s">
        <v>130</v>
      </c>
      <c r="D15" s="60" t="s">
        <v>80</v>
      </c>
      <c r="E15" s="65" t="s">
        <v>152</v>
      </c>
    </row>
    <row r="16" spans="1:7" ht="13.8" x14ac:dyDescent="0.25">
      <c r="A16" s="60">
        <v>15</v>
      </c>
      <c r="B16" s="60" t="s">
        <v>94</v>
      </c>
      <c r="C16" s="65" t="s">
        <v>116</v>
      </c>
      <c r="D16" s="60" t="s">
        <v>80</v>
      </c>
      <c r="E16" s="65" t="s">
        <v>152</v>
      </c>
    </row>
    <row r="17" spans="1:5" ht="13.8" x14ac:dyDescent="0.25">
      <c r="A17" s="60">
        <v>16</v>
      </c>
      <c r="B17" s="60" t="s">
        <v>95</v>
      </c>
      <c r="C17" s="65" t="s">
        <v>142</v>
      </c>
      <c r="D17" s="60" t="s">
        <v>80</v>
      </c>
      <c r="E17" s="65" t="s">
        <v>152</v>
      </c>
    </row>
    <row r="18" spans="1:5" ht="13.8" x14ac:dyDescent="0.25">
      <c r="A18" s="60">
        <v>17</v>
      </c>
      <c r="B18" s="60" t="s">
        <v>96</v>
      </c>
      <c r="C18" s="67" t="s">
        <v>147</v>
      </c>
      <c r="D18" s="60" t="s">
        <v>80</v>
      </c>
      <c r="E18" s="65" t="s">
        <v>152</v>
      </c>
    </row>
    <row r="19" spans="1:5" ht="13.8" x14ac:dyDescent="0.25">
      <c r="A19" s="60">
        <v>18</v>
      </c>
      <c r="B19" s="60" t="s">
        <v>97</v>
      </c>
      <c r="C19" s="65" t="s">
        <v>143</v>
      </c>
      <c r="D19" s="60" t="s">
        <v>80</v>
      </c>
      <c r="E19" s="65" t="s">
        <v>152</v>
      </c>
    </row>
    <row r="20" spans="1:5" ht="13.8" x14ac:dyDescent="0.25">
      <c r="A20" s="60">
        <v>19</v>
      </c>
      <c r="B20" s="60" t="s">
        <v>98</v>
      </c>
      <c r="C20" s="65" t="s">
        <v>131</v>
      </c>
      <c r="D20" s="60" t="s">
        <v>80</v>
      </c>
      <c r="E20" s="65" t="s">
        <v>152</v>
      </c>
    </row>
    <row r="21" spans="1:5" ht="13.8" x14ac:dyDescent="0.25">
      <c r="A21" s="60">
        <v>20</v>
      </c>
      <c r="B21" s="62" t="s">
        <v>99</v>
      </c>
      <c r="C21" s="65" t="s">
        <v>132</v>
      </c>
      <c r="D21" s="60" t="s">
        <v>80</v>
      </c>
      <c r="E21" s="65" t="s">
        <v>152</v>
      </c>
    </row>
    <row r="22" spans="1:5" ht="13.8" x14ac:dyDescent="0.25">
      <c r="A22" s="60">
        <v>21</v>
      </c>
      <c r="B22" s="60" t="s">
        <v>100</v>
      </c>
      <c r="C22" s="67" t="s">
        <v>149</v>
      </c>
      <c r="D22" s="60" t="s">
        <v>80</v>
      </c>
      <c r="E22" s="65" t="s">
        <v>152</v>
      </c>
    </row>
    <row r="23" spans="1:5" ht="13.8" x14ac:dyDescent="0.25">
      <c r="A23" s="60">
        <v>22</v>
      </c>
      <c r="B23" s="60" t="s">
        <v>101</v>
      </c>
      <c r="C23" s="65" t="s">
        <v>133</v>
      </c>
      <c r="D23" s="60" t="s">
        <v>80</v>
      </c>
      <c r="E23" s="65" t="s">
        <v>152</v>
      </c>
    </row>
    <row r="24" spans="1:5" ht="13.8" x14ac:dyDescent="0.25">
      <c r="A24" s="60">
        <v>23</v>
      </c>
      <c r="B24" s="60" t="s">
        <v>102</v>
      </c>
      <c r="C24" s="65" t="s">
        <v>134</v>
      </c>
      <c r="D24" s="60" t="s">
        <v>80</v>
      </c>
      <c r="E24" s="65" t="s">
        <v>152</v>
      </c>
    </row>
    <row r="25" spans="1:5" ht="13.8" x14ac:dyDescent="0.25">
      <c r="A25" s="60">
        <v>24</v>
      </c>
      <c r="B25" s="60" t="s">
        <v>103</v>
      </c>
      <c r="C25" s="65" t="s">
        <v>135</v>
      </c>
      <c r="D25" s="60" t="s">
        <v>80</v>
      </c>
      <c r="E25" s="65" t="s">
        <v>152</v>
      </c>
    </row>
    <row r="26" spans="1:5" ht="13.8" x14ac:dyDescent="0.25">
      <c r="A26" s="60">
        <v>25</v>
      </c>
      <c r="B26" s="60" t="s">
        <v>104</v>
      </c>
      <c r="C26" s="65" t="s">
        <v>136</v>
      </c>
      <c r="D26" s="60" t="s">
        <v>80</v>
      </c>
      <c r="E26" s="65" t="s">
        <v>152</v>
      </c>
    </row>
    <row r="27" spans="1:5" ht="13.8" x14ac:dyDescent="0.25">
      <c r="A27" s="60">
        <v>26</v>
      </c>
      <c r="B27" s="60" t="s">
        <v>105</v>
      </c>
      <c r="C27" s="65" t="s">
        <v>117</v>
      </c>
      <c r="D27" s="60" t="s">
        <v>80</v>
      </c>
      <c r="E27" s="65" t="s">
        <v>152</v>
      </c>
    </row>
    <row r="28" spans="1:5" ht="13.8" x14ac:dyDescent="0.25">
      <c r="A28" s="60">
        <v>27</v>
      </c>
      <c r="B28" s="60" t="s">
        <v>106</v>
      </c>
      <c r="C28" s="68" t="s">
        <v>148</v>
      </c>
      <c r="D28" s="60" t="s">
        <v>80</v>
      </c>
      <c r="E28" s="68" t="s">
        <v>151</v>
      </c>
    </row>
    <row r="29" spans="1:5" ht="13.8" x14ac:dyDescent="0.25">
      <c r="A29" s="60">
        <v>28</v>
      </c>
      <c r="B29" s="60" t="s">
        <v>107</v>
      </c>
      <c r="C29" s="65" t="s">
        <v>137</v>
      </c>
      <c r="D29" s="60" t="s">
        <v>80</v>
      </c>
      <c r="E29" s="65" t="s">
        <v>152</v>
      </c>
    </row>
    <row r="30" spans="1:5" ht="13.8" x14ac:dyDescent="0.25">
      <c r="A30" s="60">
        <v>29</v>
      </c>
      <c r="B30" s="60" t="s">
        <v>108</v>
      </c>
      <c r="C30" s="65" t="s">
        <v>138</v>
      </c>
      <c r="D30" s="60" t="s">
        <v>80</v>
      </c>
      <c r="E30" s="65" t="s">
        <v>152</v>
      </c>
    </row>
    <row r="31" spans="1:5" ht="13.8" x14ac:dyDescent="0.25">
      <c r="A31" s="60">
        <v>30</v>
      </c>
      <c r="B31" s="60" t="s">
        <v>109</v>
      </c>
      <c r="C31" s="65" t="s">
        <v>139</v>
      </c>
      <c r="D31" s="60" t="s">
        <v>80</v>
      </c>
      <c r="E31" s="65" t="s">
        <v>152</v>
      </c>
    </row>
    <row r="32" spans="1:5" ht="13.8" x14ac:dyDescent="0.25">
      <c r="A32" s="60">
        <v>31</v>
      </c>
      <c r="B32" s="60" t="s">
        <v>110</v>
      </c>
      <c r="C32" s="65" t="s">
        <v>118</v>
      </c>
      <c r="D32" s="60" t="s">
        <v>80</v>
      </c>
      <c r="E32" s="65" t="s">
        <v>152</v>
      </c>
    </row>
    <row r="33" spans="1:5" ht="13.8" x14ac:dyDescent="0.25">
      <c r="A33" s="60">
        <v>32</v>
      </c>
      <c r="B33" s="60" t="s">
        <v>111</v>
      </c>
      <c r="C33" s="65" t="s">
        <v>140</v>
      </c>
      <c r="D33" s="60" t="s">
        <v>80</v>
      </c>
      <c r="E33" s="65" t="s">
        <v>152</v>
      </c>
    </row>
    <row r="34" spans="1:5" ht="13.8" x14ac:dyDescent="0.25">
      <c r="A34" s="60">
        <v>33</v>
      </c>
      <c r="B34" s="60" t="s">
        <v>112</v>
      </c>
      <c r="C34" s="65" t="s">
        <v>141</v>
      </c>
      <c r="D34" s="60" t="s">
        <v>80</v>
      </c>
      <c r="E34" s="65" t="s">
        <v>152</v>
      </c>
    </row>
    <row r="35" spans="1:5" ht="13.8" x14ac:dyDescent="0.25">
      <c r="A35" s="60">
        <v>34</v>
      </c>
      <c r="B35" s="60" t="s">
        <v>113</v>
      </c>
      <c r="C35" s="65" t="s">
        <v>119</v>
      </c>
      <c r="D35" s="60" t="s">
        <v>80</v>
      </c>
      <c r="E35" s="65" t="s">
        <v>152</v>
      </c>
    </row>
    <row r="36" spans="1:5" ht="13.8" x14ac:dyDescent="0.25">
      <c r="A36" s="60">
        <v>37</v>
      </c>
      <c r="B36" s="288" t="s">
        <v>191</v>
      </c>
      <c r="C36" s="67" t="s">
        <v>192</v>
      </c>
      <c r="D36" s="60" t="s">
        <v>80</v>
      </c>
      <c r="E36" s="65" t="s">
        <v>152</v>
      </c>
    </row>
  </sheetData>
  <autoFilter ref="A1:E3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O50"/>
  <sheetViews>
    <sheetView view="pageLayout" topLeftCell="A28" zoomScaleNormal="100" zoomScaleSheetLayoutView="70" workbookViewId="0">
      <selection activeCell="C53" sqref="C53"/>
    </sheetView>
  </sheetViews>
  <sheetFormatPr baseColWidth="10" defaultRowHeight="13.8" x14ac:dyDescent="0.3"/>
  <cols>
    <col min="1" max="1" width="24.88671875" customWidth="1"/>
    <col min="2" max="2" width="33.88671875" customWidth="1"/>
    <col min="3" max="3" width="6.109375" customWidth="1"/>
    <col min="4" max="6" width="14.6640625" customWidth="1"/>
    <col min="7" max="7" width="0.88671875" customWidth="1"/>
    <col min="8" max="8" width="10.33203125" customWidth="1"/>
    <col min="9" max="9" width="1.6640625" customWidth="1"/>
    <col min="10" max="12" width="14.6640625" customWidth="1"/>
    <col min="13" max="13" width="0.6640625" customWidth="1"/>
    <col min="14" max="14" width="10.33203125" customWidth="1"/>
    <col min="15" max="15" width="1.6640625" customWidth="1"/>
    <col min="16" max="18" width="14.6640625" customWidth="1"/>
    <col min="19" max="19" width="0.88671875" customWidth="1"/>
    <col min="20" max="20" width="10.33203125" customWidth="1"/>
    <col min="21" max="21" width="1.6640625" customWidth="1"/>
    <col min="22" max="24" width="14.6640625" customWidth="1"/>
    <col min="25" max="25" width="0.88671875" customWidth="1"/>
    <col min="26" max="26" width="10.33203125" customWidth="1"/>
    <col min="27" max="27" width="5.88671875" style="1" customWidth="1"/>
    <col min="28" max="28" width="13.109375" style="33" customWidth="1"/>
  </cols>
  <sheetData>
    <row r="1" spans="1:41" ht="20.25" customHeight="1" x14ac:dyDescent="0.3">
      <c r="A1" s="628" t="s">
        <v>70</v>
      </c>
      <c r="B1" s="628"/>
      <c r="C1" s="628"/>
      <c r="D1" s="628"/>
      <c r="E1" s="628"/>
      <c r="F1" s="628"/>
      <c r="G1" s="628"/>
      <c r="H1" s="628"/>
      <c r="I1" s="628"/>
      <c r="J1" s="628"/>
      <c r="K1" s="628"/>
      <c r="L1" s="628"/>
      <c r="M1" s="628"/>
      <c r="N1" s="628"/>
      <c r="O1" s="289"/>
      <c r="P1" s="289"/>
      <c r="Q1" s="289"/>
      <c r="R1" s="289"/>
      <c r="S1" s="289"/>
      <c r="T1" s="289"/>
      <c r="U1" s="289"/>
      <c r="V1" s="289"/>
      <c r="W1" s="289"/>
      <c r="X1" s="289"/>
      <c r="Y1" s="289"/>
      <c r="Z1" s="289"/>
      <c r="AA1" s="58"/>
    </row>
    <row r="2" spans="1:41" ht="19.5" customHeight="1" x14ac:dyDescent="0.3">
      <c r="A2" s="636" t="s">
        <v>229</v>
      </c>
      <c r="B2" s="637"/>
      <c r="C2" s="637"/>
      <c r="D2" s="637"/>
      <c r="E2" s="637"/>
      <c r="F2" s="637"/>
      <c r="G2" s="637"/>
      <c r="H2" s="637"/>
      <c r="I2" s="637"/>
      <c r="J2" s="637"/>
      <c r="K2" s="290"/>
      <c r="L2" s="289"/>
      <c r="M2" s="289"/>
      <c r="N2" s="289"/>
      <c r="O2" s="289"/>
      <c r="P2" s="289"/>
      <c r="Q2" s="289"/>
      <c r="R2" s="289"/>
      <c r="S2" s="289"/>
      <c r="T2" s="289"/>
      <c r="U2" s="289"/>
      <c r="V2" s="289"/>
      <c r="W2" s="289"/>
      <c r="X2" s="289"/>
      <c r="Y2" s="289"/>
      <c r="Z2" s="289"/>
      <c r="AA2" s="58"/>
    </row>
    <row r="3" spans="1:41" ht="14.25" customHeight="1" x14ac:dyDescent="0.3">
      <c r="A3" s="637" t="s">
        <v>71</v>
      </c>
      <c r="B3" s="637"/>
      <c r="C3" s="638"/>
      <c r="D3" s="638"/>
      <c r="E3" s="638"/>
      <c r="F3" s="638"/>
      <c r="G3" s="638"/>
      <c r="H3" s="638"/>
      <c r="I3" s="290"/>
      <c r="J3" s="290"/>
      <c r="K3" s="289"/>
      <c r="L3" s="289"/>
      <c r="M3" s="289"/>
      <c r="N3" s="289"/>
      <c r="O3" s="289"/>
      <c r="P3" s="289"/>
      <c r="Q3" s="289"/>
      <c r="R3" s="289"/>
      <c r="S3" s="289"/>
      <c r="T3" s="289"/>
      <c r="U3" s="289"/>
      <c r="V3" s="289"/>
      <c r="W3" s="289"/>
      <c r="X3" s="289"/>
      <c r="Y3" s="289"/>
      <c r="Z3" s="289"/>
      <c r="AA3" s="58"/>
    </row>
    <row r="4" spans="1:41" ht="13.5" customHeight="1" x14ac:dyDescent="0.3">
      <c r="A4" s="639" t="s">
        <v>72</v>
      </c>
      <c r="B4" s="639"/>
      <c r="C4" s="640"/>
      <c r="D4" s="640"/>
      <c r="E4" s="640"/>
      <c r="F4" s="640"/>
      <c r="G4" s="640"/>
      <c r="H4" s="640"/>
      <c r="I4" s="290"/>
      <c r="J4" s="289"/>
      <c r="K4" s="289"/>
      <c r="L4" s="289"/>
      <c r="M4" s="289"/>
      <c r="N4" s="289"/>
      <c r="O4" s="289"/>
      <c r="P4" s="289"/>
      <c r="Q4" s="289"/>
      <c r="R4" s="289"/>
      <c r="S4" s="289"/>
      <c r="T4" s="289"/>
      <c r="U4" s="289"/>
      <c r="V4" s="289"/>
      <c r="W4" s="289"/>
      <c r="X4" s="289"/>
      <c r="Y4" s="289"/>
      <c r="Z4" s="289"/>
      <c r="AA4" s="58"/>
    </row>
    <row r="5" spans="1:41" ht="21.75" customHeight="1" x14ac:dyDescent="0.3">
      <c r="A5" s="641" t="s">
        <v>230</v>
      </c>
      <c r="B5" s="639"/>
      <c r="C5" s="640"/>
      <c r="D5" s="640"/>
      <c r="E5" s="640"/>
      <c r="F5" s="640"/>
      <c r="G5" s="640"/>
      <c r="H5" s="640"/>
      <c r="I5" s="290"/>
      <c r="J5" s="289"/>
      <c r="K5" s="289"/>
      <c r="L5" s="289"/>
      <c r="M5" s="289"/>
      <c r="N5" s="289"/>
      <c r="O5" s="289"/>
      <c r="P5" s="289"/>
      <c r="Q5" s="289"/>
      <c r="R5" s="289"/>
      <c r="S5" s="289"/>
      <c r="T5" s="289"/>
      <c r="U5" s="289"/>
      <c r="V5" s="289"/>
      <c r="W5" s="289"/>
      <c r="X5" s="289"/>
      <c r="Y5" s="289"/>
      <c r="Z5" s="289"/>
      <c r="AA5" s="58"/>
    </row>
    <row r="6" spans="1:41" ht="14.25" customHeight="1" thickBot="1" x14ac:dyDescent="0.35">
      <c r="A6" s="635" t="s">
        <v>12</v>
      </c>
      <c r="B6" s="635"/>
      <c r="C6" s="635"/>
      <c r="D6" s="635"/>
      <c r="E6" s="635"/>
      <c r="F6" s="635"/>
      <c r="G6" s="635"/>
      <c r="H6" s="635"/>
      <c r="I6" s="635"/>
      <c r="J6" s="635"/>
      <c r="K6" s="635"/>
      <c r="L6" s="635"/>
      <c r="M6" s="635"/>
      <c r="N6" s="635"/>
      <c r="O6" s="635"/>
      <c r="P6" s="635"/>
      <c r="Q6" s="635"/>
      <c r="R6" s="635"/>
      <c r="S6" s="635"/>
      <c r="T6" s="635"/>
      <c r="U6" s="635"/>
      <c r="V6" s="635"/>
      <c r="W6" s="635"/>
      <c r="X6" s="635"/>
      <c r="Y6" s="635"/>
      <c r="Z6" s="635"/>
      <c r="AA6" s="58"/>
    </row>
    <row r="7" spans="1:41" s="279" customFormat="1" ht="30" customHeight="1" thickBot="1" x14ac:dyDescent="0.35">
      <c r="A7" s="645" t="s">
        <v>59</v>
      </c>
      <c r="B7" s="629" t="s">
        <v>237</v>
      </c>
      <c r="C7" s="632" t="s">
        <v>190</v>
      </c>
      <c r="D7" s="623" t="s">
        <v>225</v>
      </c>
      <c r="E7" s="624"/>
      <c r="F7" s="624"/>
      <c r="G7" s="624"/>
      <c r="H7" s="625"/>
      <c r="I7" s="276"/>
      <c r="J7" s="623" t="s">
        <v>226</v>
      </c>
      <c r="K7" s="624"/>
      <c r="L7" s="624"/>
      <c r="M7" s="624"/>
      <c r="N7" s="625"/>
      <c r="O7" s="276"/>
      <c r="P7" s="642" t="s">
        <v>227</v>
      </c>
      <c r="Q7" s="643"/>
      <c r="R7" s="643"/>
      <c r="S7" s="643"/>
      <c r="T7" s="644"/>
      <c r="U7" s="276"/>
      <c r="V7" s="623" t="s">
        <v>228</v>
      </c>
      <c r="W7" s="624"/>
      <c r="X7" s="624"/>
      <c r="Y7" s="624"/>
      <c r="Z7" s="625"/>
      <c r="AA7" s="277"/>
      <c r="AB7" s="278"/>
    </row>
    <row r="8" spans="1:41" ht="48.75" customHeight="1" x14ac:dyDescent="0.3">
      <c r="A8" s="646"/>
      <c r="B8" s="630"/>
      <c r="C8" s="633"/>
      <c r="D8" s="620" t="s">
        <v>146</v>
      </c>
      <c r="E8" s="621"/>
      <c r="F8" s="622"/>
      <c r="G8" s="69"/>
      <c r="H8" s="614" t="s">
        <v>58</v>
      </c>
      <c r="I8" s="19"/>
      <c r="J8" s="620" t="s">
        <v>146</v>
      </c>
      <c r="K8" s="621"/>
      <c r="L8" s="622"/>
      <c r="M8" s="69"/>
      <c r="N8" s="614" t="s">
        <v>58</v>
      </c>
      <c r="O8" s="19"/>
      <c r="P8" s="620" t="s">
        <v>146</v>
      </c>
      <c r="Q8" s="621"/>
      <c r="R8" s="622"/>
      <c r="S8" s="70"/>
      <c r="T8" s="614" t="s">
        <v>58</v>
      </c>
      <c r="U8" s="19"/>
      <c r="V8" s="620" t="s">
        <v>146</v>
      </c>
      <c r="W8" s="621"/>
      <c r="X8" s="622"/>
      <c r="Y8" s="70"/>
      <c r="Z8" s="614" t="s">
        <v>58</v>
      </c>
      <c r="AA8" s="59"/>
    </row>
    <row r="9" spans="1:41" ht="25.5" customHeight="1" x14ac:dyDescent="0.3">
      <c r="A9" s="647"/>
      <c r="B9" s="631"/>
      <c r="C9" s="634"/>
      <c r="D9" s="71" t="s">
        <v>9</v>
      </c>
      <c r="E9" s="71" t="s">
        <v>10</v>
      </c>
      <c r="F9" s="71" t="s">
        <v>11</v>
      </c>
      <c r="G9" s="72"/>
      <c r="H9" s="615"/>
      <c r="I9" s="19"/>
      <c r="J9" s="73" t="s">
        <v>47</v>
      </c>
      <c r="K9" s="73" t="s">
        <v>52</v>
      </c>
      <c r="L9" s="74" t="s">
        <v>48</v>
      </c>
      <c r="M9" s="75"/>
      <c r="N9" s="615"/>
      <c r="O9" s="19"/>
      <c r="P9" s="73" t="s">
        <v>53</v>
      </c>
      <c r="Q9" s="73" t="s">
        <v>50</v>
      </c>
      <c r="R9" s="74" t="s">
        <v>51</v>
      </c>
      <c r="S9" s="75"/>
      <c r="T9" s="615"/>
      <c r="U9" s="19"/>
      <c r="V9" s="73" t="s">
        <v>73</v>
      </c>
      <c r="W9" s="73" t="s">
        <v>22</v>
      </c>
      <c r="X9" s="73" t="s">
        <v>23</v>
      </c>
      <c r="Y9" s="75"/>
      <c r="Z9" s="615"/>
      <c r="AA9" s="58"/>
    </row>
    <row r="10" spans="1:41" ht="15" customHeight="1" x14ac:dyDescent="0.3">
      <c r="A10" s="195"/>
      <c r="B10" s="599" t="str">
        <f>'HOJA DE TRABAJO DE LA IES'!D52</f>
        <v>SUBSIDIOS FEDERALES PARA ORGANISMOS DESCENTRALIZADOS ESTATALES             U006</v>
      </c>
      <c r="C10" s="114"/>
      <c r="D10" s="80"/>
      <c r="E10" s="114"/>
      <c r="F10" s="81"/>
      <c r="G10" s="81"/>
      <c r="H10" s="618"/>
      <c r="I10" s="19"/>
      <c r="J10" s="80"/>
      <c r="K10" s="114"/>
      <c r="L10" s="114"/>
      <c r="M10" s="76"/>
      <c r="N10" s="618"/>
      <c r="O10" s="19"/>
      <c r="P10" s="112"/>
      <c r="Q10" s="194"/>
      <c r="R10" s="194"/>
      <c r="S10" s="76"/>
      <c r="T10" s="618"/>
      <c r="U10" s="19"/>
      <c r="V10" s="112"/>
      <c r="W10" s="194"/>
      <c r="X10" s="137"/>
      <c r="Y10" s="76"/>
      <c r="Z10" s="618"/>
      <c r="AA10" s="58"/>
      <c r="AC10" s="2"/>
    </row>
    <row r="11" spans="1:41" ht="21.9" customHeight="1" x14ac:dyDescent="0.3">
      <c r="A11" s="601" t="e">
        <f>TEXT(VLOOKUP('HOJA DE TRABAJO DE LA IES'!#REF!,Hoja1!B1:C36,2,FALSE),"#")</f>
        <v>#REF!</v>
      </c>
      <c r="B11" s="600"/>
      <c r="C11" s="196" t="s">
        <v>57</v>
      </c>
      <c r="D11" s="84">
        <f>D12</f>
        <v>108596</v>
      </c>
      <c r="E11" s="85">
        <f>D11+E12</f>
        <v>317966</v>
      </c>
      <c r="F11" s="86">
        <f>E11+F12</f>
        <v>472357</v>
      </c>
      <c r="G11" s="87"/>
      <c r="H11" s="618"/>
      <c r="I11" s="19"/>
      <c r="J11" s="84">
        <f>F11+J12</f>
        <v>575562</v>
      </c>
      <c r="K11" s="85">
        <f>J11+K12</f>
        <v>678767</v>
      </c>
      <c r="L11" s="85">
        <f>K11+L12</f>
        <v>880396</v>
      </c>
      <c r="M11" s="88"/>
      <c r="N11" s="618"/>
      <c r="O11" s="19"/>
      <c r="P11" s="84">
        <f>L11+P12</f>
        <v>1035400</v>
      </c>
      <c r="Q11" s="85">
        <f>P11+Q12</f>
        <v>1138605</v>
      </c>
      <c r="R11" s="85">
        <f>Q11+R12</f>
        <v>1241810</v>
      </c>
      <c r="S11" s="88"/>
      <c r="T11" s="618"/>
      <c r="U11" s="19"/>
      <c r="V11" s="84">
        <f>R11+V12</f>
        <v>1241810</v>
      </c>
      <c r="W11" s="85">
        <f>V11+W12</f>
        <v>1241810</v>
      </c>
      <c r="X11" s="86">
        <f>W11+X12</f>
        <v>1241810</v>
      </c>
      <c r="Y11" s="88"/>
      <c r="Z11" s="618"/>
      <c r="AA11" s="58"/>
      <c r="AC11" s="2"/>
    </row>
    <row r="12" spans="1:41" s="3" customFormat="1" ht="21.9" customHeight="1" x14ac:dyDescent="0.3">
      <c r="A12" s="601"/>
      <c r="B12" s="263"/>
      <c r="C12" s="264" t="s">
        <v>18</v>
      </c>
      <c r="D12" s="91">
        <f>'HOJA DE TRABAJO DE LA IES'!D31</f>
        <v>108596</v>
      </c>
      <c r="E12" s="92">
        <f>'HOJA DE TRABAJO DE LA IES'!E31</f>
        <v>209370</v>
      </c>
      <c r="F12" s="93">
        <f>'HOJA DE TRABAJO DE LA IES'!F31</f>
        <v>154391</v>
      </c>
      <c r="G12" s="94"/>
      <c r="H12" s="619"/>
      <c r="I12" s="19"/>
      <c r="J12" s="91">
        <f>'HOJA DE TRABAJO DE LA IES'!H31</f>
        <v>103205</v>
      </c>
      <c r="K12" s="92">
        <f>'HOJA DE TRABAJO DE LA IES'!I31</f>
        <v>103205</v>
      </c>
      <c r="L12" s="92">
        <f>'HOJA DE TRABAJO DE LA IES'!J31</f>
        <v>201629</v>
      </c>
      <c r="M12" s="95"/>
      <c r="N12" s="619"/>
      <c r="O12" s="19"/>
      <c r="P12" s="91">
        <f>'HOJA DE TRABAJO DE LA IES'!L31</f>
        <v>155004</v>
      </c>
      <c r="Q12" s="92">
        <f>'HOJA DE TRABAJO DE LA IES'!M31</f>
        <v>103205</v>
      </c>
      <c r="R12" s="92">
        <f>'HOJA DE TRABAJO DE LA IES'!N31</f>
        <v>103205</v>
      </c>
      <c r="S12" s="95"/>
      <c r="T12" s="619"/>
      <c r="U12" s="19"/>
      <c r="V12" s="91">
        <f>'HOJA DE TRABAJO DE LA IES'!P31</f>
        <v>0</v>
      </c>
      <c r="W12" s="92">
        <f>'HOJA DE TRABAJO DE LA IES'!Q31</f>
        <v>0</v>
      </c>
      <c r="X12" s="93">
        <f>'HOJA DE TRABAJO DE LA IES'!R31</f>
        <v>0</v>
      </c>
      <c r="Y12" s="95"/>
      <c r="Z12" s="619"/>
      <c r="AA12" s="58"/>
      <c r="AB12" s="34">
        <f>D12+E12+F12+J12+K12+L12+P12+Q12+R12+V12+W12+X12</f>
        <v>1241810</v>
      </c>
      <c r="AC12" s="8"/>
      <c r="AD12"/>
      <c r="AE12"/>
      <c r="AF12"/>
      <c r="AG12"/>
      <c r="AH12"/>
      <c r="AI12"/>
      <c r="AJ12"/>
      <c r="AK12"/>
      <c r="AL12"/>
      <c r="AM12"/>
      <c r="AN12"/>
      <c r="AO12"/>
    </row>
    <row r="13" spans="1:41" s="3" customFormat="1" ht="15" customHeight="1" x14ac:dyDescent="0.3">
      <c r="A13" s="89"/>
      <c r="B13" s="599" t="str">
        <f>'HOJA DE TRABAJO DE LA IES'!D53</f>
        <v>CARRERA DOCENTE                                                                                                                     U040</v>
      </c>
      <c r="C13" s="96"/>
      <c r="D13" s="96"/>
      <c r="E13" s="97"/>
      <c r="F13" s="98"/>
      <c r="G13" s="94"/>
      <c r="H13" s="604"/>
      <c r="I13" s="19"/>
      <c r="J13" s="99"/>
      <c r="K13" s="97"/>
      <c r="L13" s="97"/>
      <c r="M13" s="95"/>
      <c r="N13" s="604"/>
      <c r="O13" s="19"/>
      <c r="P13" s="99"/>
      <c r="Q13" s="97"/>
      <c r="R13" s="97"/>
      <c r="S13" s="95"/>
      <c r="T13" s="604"/>
      <c r="U13" s="19"/>
      <c r="V13" s="99"/>
      <c r="W13" s="97"/>
      <c r="X13" s="98"/>
      <c r="Y13" s="100"/>
      <c r="Z13" s="604"/>
      <c r="AA13" s="58"/>
      <c r="AB13" s="34"/>
      <c r="AC13" s="4"/>
      <c r="AD13"/>
      <c r="AE13"/>
      <c r="AF13"/>
      <c r="AG13"/>
      <c r="AH13"/>
      <c r="AI13"/>
      <c r="AJ13"/>
      <c r="AK13"/>
      <c r="AL13"/>
      <c r="AM13"/>
      <c r="AN13"/>
      <c r="AO13"/>
    </row>
    <row r="14" spans="1:41" ht="21.9" customHeight="1" x14ac:dyDescent="0.3">
      <c r="A14" s="601" t="s">
        <v>181</v>
      </c>
      <c r="B14" s="600"/>
      <c r="C14" s="83" t="s">
        <v>57</v>
      </c>
      <c r="D14" s="84">
        <f>D15</f>
        <v>0</v>
      </c>
      <c r="E14" s="85">
        <f>D14+E15</f>
        <v>0</v>
      </c>
      <c r="F14" s="86">
        <f>E14+F15</f>
        <v>0</v>
      </c>
      <c r="G14" s="87"/>
      <c r="H14" s="605"/>
      <c r="I14" s="19"/>
      <c r="J14" s="84">
        <f>F14+J15</f>
        <v>0</v>
      </c>
      <c r="K14" s="85">
        <f>J14+K15</f>
        <v>0</v>
      </c>
      <c r="L14" s="85">
        <f>K14+L15</f>
        <v>0</v>
      </c>
      <c r="M14" s="88"/>
      <c r="N14" s="605"/>
      <c r="O14" s="19"/>
      <c r="P14" s="84">
        <f>L14+P15</f>
        <v>0</v>
      </c>
      <c r="Q14" s="85">
        <f>P14+Q15</f>
        <v>13590.51</v>
      </c>
      <c r="R14" s="85">
        <f>Q14+R15</f>
        <v>13590.51</v>
      </c>
      <c r="S14" s="88"/>
      <c r="T14" s="605"/>
      <c r="U14" s="19"/>
      <c r="V14" s="519">
        <f>R14+V15</f>
        <v>13590.51</v>
      </c>
      <c r="W14" s="101">
        <f>V14+W15</f>
        <v>13590.51</v>
      </c>
      <c r="X14" s="520">
        <f>W14+X15</f>
        <v>13590.51</v>
      </c>
      <c r="Y14" s="102"/>
      <c r="Z14" s="605"/>
      <c r="AA14" s="58"/>
      <c r="AB14" s="35"/>
    </row>
    <row r="15" spans="1:41" ht="21.9" customHeight="1" x14ac:dyDescent="0.3">
      <c r="A15" s="601"/>
      <c r="B15" s="263"/>
      <c r="C15" s="265" t="s">
        <v>18</v>
      </c>
      <c r="D15" s="91">
        <f>'HOJA DE TRABAJO DE LA IES'!D33</f>
        <v>0</v>
      </c>
      <c r="E15" s="104">
        <f>'HOJA DE TRABAJO DE LA IES'!E33</f>
        <v>0</v>
      </c>
      <c r="F15" s="105">
        <f>'HOJA DE TRABAJO DE LA IES'!F33</f>
        <v>0</v>
      </c>
      <c r="G15" s="94"/>
      <c r="H15" s="606"/>
      <c r="I15" s="19"/>
      <c r="J15" s="91">
        <f>'HOJA DE TRABAJO DE LA IES'!H33</f>
        <v>0</v>
      </c>
      <c r="K15" s="92">
        <f>'HOJA DE TRABAJO DE LA IES'!I33</f>
        <v>0</v>
      </c>
      <c r="L15" s="92">
        <f>'HOJA DE TRABAJO DE LA IES'!J33</f>
        <v>0</v>
      </c>
      <c r="M15" s="95"/>
      <c r="N15" s="606"/>
      <c r="O15" s="19"/>
      <c r="P15" s="91">
        <f>'HOJA DE TRABAJO DE LA IES'!L33</f>
        <v>0</v>
      </c>
      <c r="Q15" s="92">
        <f>'HOJA DE TRABAJO DE LA IES'!M33</f>
        <v>13590.51</v>
      </c>
      <c r="R15" s="92">
        <f>'HOJA DE TRABAJO DE LA IES'!N33</f>
        <v>0</v>
      </c>
      <c r="S15" s="95"/>
      <c r="T15" s="606"/>
      <c r="U15" s="19"/>
      <c r="V15" s="91">
        <f>'HOJA DE TRABAJO DE LA IES'!P33</f>
        <v>0</v>
      </c>
      <c r="W15" s="92">
        <f>'HOJA DE TRABAJO DE LA IES'!Q33</f>
        <v>0</v>
      </c>
      <c r="X15" s="93">
        <f>'HOJA DE TRABAJO DE LA IES'!R33</f>
        <v>0</v>
      </c>
      <c r="Y15" s="106"/>
      <c r="Z15" s="606"/>
      <c r="AA15" s="58"/>
      <c r="AB15" s="34">
        <f>D15+E15+F15+J15+K15+L15+P15+Q15+R15+V15+W15+X15</f>
        <v>13590.51</v>
      </c>
      <c r="AC15" s="8"/>
    </row>
    <row r="16" spans="1:41" ht="15" customHeight="1" x14ac:dyDescent="0.3">
      <c r="A16" s="103"/>
      <c r="B16" s="626" t="str">
        <f>'HOJA DE TRABAJO DE LA IES'!D54</f>
        <v>APOYOS A CENTROS Y ORGANIZACIONES DE EDUCACIÓN                                                  U080</v>
      </c>
      <c r="C16" s="96"/>
      <c r="D16" s="107"/>
      <c r="E16" s="108"/>
      <c r="F16" s="109"/>
      <c r="G16" s="87"/>
      <c r="H16" s="607"/>
      <c r="I16" s="19"/>
      <c r="J16" s="107"/>
      <c r="K16" s="108"/>
      <c r="L16" s="108"/>
      <c r="M16" s="110"/>
      <c r="N16" s="607"/>
      <c r="O16" s="19"/>
      <c r="P16" s="107"/>
      <c r="Q16" s="108"/>
      <c r="R16" s="108"/>
      <c r="S16" s="110"/>
      <c r="T16" s="607"/>
      <c r="U16" s="19"/>
      <c r="V16" s="107"/>
      <c r="W16" s="108"/>
      <c r="X16" s="109"/>
      <c r="Y16" s="111"/>
      <c r="Z16" s="607"/>
      <c r="AA16" s="58"/>
      <c r="AB16" s="35"/>
    </row>
    <row r="17" spans="1:29" ht="21.9" customHeight="1" x14ac:dyDescent="0.3">
      <c r="A17" s="601" t="s">
        <v>181</v>
      </c>
      <c r="B17" s="627"/>
      <c r="C17" s="83" t="s">
        <v>57</v>
      </c>
      <c r="D17" s="84">
        <f>D18</f>
        <v>0</v>
      </c>
      <c r="E17" s="85">
        <f>D17+E18</f>
        <v>0</v>
      </c>
      <c r="F17" s="86">
        <f>E17+F18</f>
        <v>0</v>
      </c>
      <c r="G17" s="87"/>
      <c r="H17" s="608"/>
      <c r="I17" s="19"/>
      <c r="J17" s="84">
        <f>F17+J18</f>
        <v>0</v>
      </c>
      <c r="K17" s="85">
        <f>J17+K18</f>
        <v>0</v>
      </c>
      <c r="L17" s="85">
        <f>K17+L18</f>
        <v>0</v>
      </c>
      <c r="M17" s="88"/>
      <c r="N17" s="608"/>
      <c r="O17" s="19"/>
      <c r="P17" s="84">
        <f>L17+P18</f>
        <v>0</v>
      </c>
      <c r="Q17" s="85">
        <f>P17+Q18</f>
        <v>0</v>
      </c>
      <c r="R17" s="85">
        <f>Q17+R18</f>
        <v>999.49900000000002</v>
      </c>
      <c r="S17" s="88"/>
      <c r="T17" s="608"/>
      <c r="U17" s="19"/>
      <c r="V17" s="84">
        <f>R17+V18</f>
        <v>999.49900000000002</v>
      </c>
      <c r="W17" s="85">
        <f>V17+W18</f>
        <v>999.49900000000002</v>
      </c>
      <c r="X17" s="86">
        <f>W17+X18</f>
        <v>999.49900000000002</v>
      </c>
      <c r="Y17" s="102"/>
      <c r="Z17" s="608"/>
      <c r="AA17" s="58"/>
      <c r="AB17" s="35"/>
    </row>
    <row r="18" spans="1:29" ht="21.9" customHeight="1" x14ac:dyDescent="0.3">
      <c r="A18" s="601"/>
      <c r="B18" s="266"/>
      <c r="C18" s="90" t="s">
        <v>18</v>
      </c>
      <c r="D18" s="91">
        <f>'HOJA DE TRABAJO DE LA IES'!D35</f>
        <v>0</v>
      </c>
      <c r="E18" s="104">
        <f>'HOJA DE TRABAJO DE LA IES'!E35</f>
        <v>0</v>
      </c>
      <c r="F18" s="105">
        <f>'HOJA DE TRABAJO DE LA IES'!F35</f>
        <v>0</v>
      </c>
      <c r="G18" s="94"/>
      <c r="H18" s="609"/>
      <c r="I18" s="19"/>
      <c r="J18" s="91">
        <f>'HOJA DE TRABAJO DE LA IES'!H35</f>
        <v>0</v>
      </c>
      <c r="K18" s="92">
        <f>'HOJA DE TRABAJO DE LA IES'!I35</f>
        <v>0</v>
      </c>
      <c r="L18" s="92">
        <f>'HOJA DE TRABAJO DE LA IES'!J35</f>
        <v>0</v>
      </c>
      <c r="M18" s="95"/>
      <c r="N18" s="609"/>
      <c r="O18" s="19"/>
      <c r="P18" s="91">
        <f>'HOJA DE TRABAJO DE LA IES'!L35</f>
        <v>0</v>
      </c>
      <c r="Q18" s="92">
        <f>'HOJA DE TRABAJO DE LA IES'!M35</f>
        <v>0</v>
      </c>
      <c r="R18" s="92">
        <f>'HOJA DE TRABAJO DE LA IES'!N35</f>
        <v>999.49900000000002</v>
      </c>
      <c r="S18" s="95"/>
      <c r="T18" s="609"/>
      <c r="U18" s="19"/>
      <c r="V18" s="91">
        <f>'HOJA DE TRABAJO DE LA IES'!P35</f>
        <v>0</v>
      </c>
      <c r="W18" s="92">
        <f>'HOJA DE TRABAJO DE LA IES'!Q35</f>
        <v>0</v>
      </c>
      <c r="X18" s="93">
        <f>'HOJA DE TRABAJO DE LA IES'!R35</f>
        <v>0</v>
      </c>
      <c r="Y18" s="100"/>
      <c r="Z18" s="609"/>
      <c r="AA18" s="58"/>
      <c r="AB18" s="34">
        <f>D18+E18+F18+J18+K18+L18+P18+Q18+R18+V18+W18+X18</f>
        <v>999.49900000000002</v>
      </c>
      <c r="AC18" s="8"/>
    </row>
    <row r="19" spans="1:29" ht="15" customHeight="1" x14ac:dyDescent="0.3">
      <c r="A19" s="103"/>
      <c r="B19" s="599" t="str">
        <f>'HOJA DE TRABAJO DE LA IES'!D55</f>
        <v>100 UNIVERSIDADES BENITO JUÁREZ                                                                                        U083</v>
      </c>
      <c r="C19" s="96"/>
      <c r="D19" s="107"/>
      <c r="E19" s="108"/>
      <c r="F19" s="109"/>
      <c r="G19" s="87"/>
      <c r="H19" s="607"/>
      <c r="I19" s="19"/>
      <c r="J19" s="107"/>
      <c r="K19" s="108"/>
      <c r="L19" s="108"/>
      <c r="M19" s="110"/>
      <c r="N19" s="607"/>
      <c r="O19" s="19"/>
      <c r="P19" s="107"/>
      <c r="Q19" s="108"/>
      <c r="R19" s="108"/>
      <c r="S19" s="110"/>
      <c r="T19" s="607"/>
      <c r="U19" s="19"/>
      <c r="V19" s="107"/>
      <c r="W19" s="108"/>
      <c r="X19" s="109"/>
      <c r="Y19" s="111"/>
      <c r="Z19" s="607"/>
      <c r="AA19" s="58"/>
      <c r="AB19" s="35"/>
    </row>
    <row r="20" spans="1:29" ht="21.9" customHeight="1" x14ac:dyDescent="0.3">
      <c r="A20" s="601" t="s">
        <v>181</v>
      </c>
      <c r="B20" s="600"/>
      <c r="C20" s="83" t="s">
        <v>57</v>
      </c>
      <c r="D20" s="84">
        <f>D21</f>
        <v>0</v>
      </c>
      <c r="E20" s="85">
        <f>D20+E21</f>
        <v>0</v>
      </c>
      <c r="F20" s="86">
        <f>E20+F21</f>
        <v>0</v>
      </c>
      <c r="G20" s="87"/>
      <c r="H20" s="608"/>
      <c r="I20" s="19"/>
      <c r="J20" s="84">
        <f>F20+J21</f>
        <v>0</v>
      </c>
      <c r="K20" s="85">
        <f>J20+K21</f>
        <v>0</v>
      </c>
      <c r="L20" s="85">
        <f>K20+L21</f>
        <v>0</v>
      </c>
      <c r="M20" s="88"/>
      <c r="N20" s="608"/>
      <c r="O20" s="19"/>
      <c r="P20" s="84">
        <f>L20+P21</f>
        <v>0</v>
      </c>
      <c r="Q20" s="85">
        <f>P20+Q21</f>
        <v>0</v>
      </c>
      <c r="R20" s="85">
        <f>Q20+R21</f>
        <v>0</v>
      </c>
      <c r="S20" s="88"/>
      <c r="T20" s="608"/>
      <c r="U20" s="19"/>
      <c r="V20" s="84">
        <f>R20+V21</f>
        <v>0</v>
      </c>
      <c r="W20" s="85">
        <f>V20+W21</f>
        <v>0</v>
      </c>
      <c r="X20" s="86">
        <f>W20+X21</f>
        <v>0</v>
      </c>
      <c r="Y20" s="102"/>
      <c r="Z20" s="608"/>
      <c r="AA20" s="58"/>
      <c r="AB20" s="35"/>
    </row>
    <row r="21" spans="1:29" ht="21.9" customHeight="1" x14ac:dyDescent="0.3">
      <c r="A21" s="601"/>
      <c r="B21" s="263"/>
      <c r="C21" s="90" t="s">
        <v>18</v>
      </c>
      <c r="D21" s="91">
        <f>'HOJA DE TRABAJO DE LA IES'!D37</f>
        <v>0</v>
      </c>
      <c r="E21" s="104">
        <f>'HOJA DE TRABAJO DE LA IES'!E37</f>
        <v>0</v>
      </c>
      <c r="F21" s="105">
        <f>'HOJA DE TRABAJO DE LA IES'!F37</f>
        <v>0</v>
      </c>
      <c r="G21" s="94"/>
      <c r="H21" s="609"/>
      <c r="I21" s="19"/>
      <c r="J21" s="91">
        <f>'HOJA DE TRABAJO DE LA IES'!H37</f>
        <v>0</v>
      </c>
      <c r="K21" s="92">
        <f>'HOJA DE TRABAJO DE LA IES'!I37</f>
        <v>0</v>
      </c>
      <c r="L21" s="92">
        <f>'HOJA DE TRABAJO DE LA IES'!J37</f>
        <v>0</v>
      </c>
      <c r="M21" s="95"/>
      <c r="N21" s="609"/>
      <c r="O21" s="19"/>
      <c r="P21" s="91">
        <f>'HOJA DE TRABAJO DE LA IES'!L37</f>
        <v>0</v>
      </c>
      <c r="Q21" s="92">
        <f>'HOJA DE TRABAJO DE LA IES'!M37</f>
        <v>0</v>
      </c>
      <c r="R21" s="92">
        <f>'HOJA DE TRABAJO DE LA IES'!N37</f>
        <v>0</v>
      </c>
      <c r="S21" s="95"/>
      <c r="T21" s="609"/>
      <c r="U21" s="19"/>
      <c r="V21" s="91">
        <f>'HOJA DE TRABAJO DE LA IES'!P37</f>
        <v>0</v>
      </c>
      <c r="W21" s="92">
        <f>'HOJA DE TRABAJO DE LA IES'!Q37</f>
        <v>0</v>
      </c>
      <c r="X21" s="93">
        <f>'HOJA DE TRABAJO DE LA IES'!R37</f>
        <v>0</v>
      </c>
      <c r="Y21" s="100"/>
      <c r="Z21" s="609"/>
      <c r="AA21" s="58"/>
      <c r="AB21" s="34">
        <f>D21+E21+F21+J21+K21+L21+P21+Q21+R21+V21+W21+X21</f>
        <v>0</v>
      </c>
      <c r="AC21" s="8"/>
    </row>
    <row r="22" spans="1:29" ht="15" customHeight="1" x14ac:dyDescent="0.3">
      <c r="A22" s="103"/>
      <c r="B22" s="599" t="str">
        <f>'HOJA DE TRABAJO DE LA IES'!B38:C38</f>
        <v>PROGRAMA PARA EL DESARROLLO PROFESIONAL DOCENTE (PRODEP)       S247</v>
      </c>
      <c r="C22" s="96"/>
      <c r="D22" s="107"/>
      <c r="E22" s="108"/>
      <c r="F22" s="109"/>
      <c r="G22" s="87"/>
      <c r="H22" s="607"/>
      <c r="I22" s="19"/>
      <c r="J22" s="107"/>
      <c r="K22" s="108"/>
      <c r="L22" s="108"/>
      <c r="M22" s="110"/>
      <c r="N22" s="607"/>
      <c r="O22" s="19"/>
      <c r="P22" s="107"/>
      <c r="Q22" s="108"/>
      <c r="R22" s="108"/>
      <c r="S22" s="110"/>
      <c r="T22" s="607"/>
      <c r="U22" s="19"/>
      <c r="V22" s="107"/>
      <c r="W22" s="108"/>
      <c r="X22" s="109"/>
      <c r="Y22" s="111"/>
      <c r="Z22" s="607"/>
      <c r="AA22" s="58"/>
      <c r="AB22" s="35"/>
    </row>
    <row r="23" spans="1:29" ht="21.9" customHeight="1" x14ac:dyDescent="0.3">
      <c r="A23" s="601" t="s">
        <v>181</v>
      </c>
      <c r="B23" s="600"/>
      <c r="C23" s="83" t="s">
        <v>57</v>
      </c>
      <c r="D23" s="84">
        <f>D24</f>
        <v>0</v>
      </c>
      <c r="E23" s="85">
        <f>D23+E24</f>
        <v>0</v>
      </c>
      <c r="F23" s="86">
        <f>E23+F24</f>
        <v>0</v>
      </c>
      <c r="G23" s="87"/>
      <c r="H23" s="608"/>
      <c r="I23" s="19"/>
      <c r="J23" s="84">
        <f>F23+J24</f>
        <v>0</v>
      </c>
      <c r="K23" s="85">
        <f>J23+K24</f>
        <v>0</v>
      </c>
      <c r="L23" s="85">
        <f>K23+L24</f>
        <v>0</v>
      </c>
      <c r="M23" s="88"/>
      <c r="N23" s="608"/>
      <c r="O23" s="19"/>
      <c r="P23" s="84">
        <f>L23+P24</f>
        <v>0</v>
      </c>
      <c r="Q23" s="85">
        <f>P23+Q24</f>
        <v>0</v>
      </c>
      <c r="R23" s="85">
        <f>Q23+R24</f>
        <v>10222.431210000001</v>
      </c>
      <c r="S23" s="88"/>
      <c r="T23" s="608"/>
      <c r="U23" s="19"/>
      <c r="V23" s="84">
        <f>R23+V24</f>
        <v>10222.431210000001</v>
      </c>
      <c r="W23" s="85">
        <f>V23+W24</f>
        <v>10222.431210000001</v>
      </c>
      <c r="X23" s="86">
        <f>W23+X24</f>
        <v>10222.431210000001</v>
      </c>
      <c r="Y23" s="102"/>
      <c r="Z23" s="608"/>
      <c r="AA23" s="58"/>
      <c r="AB23" s="35"/>
    </row>
    <row r="24" spans="1:29" ht="21.9" customHeight="1" x14ac:dyDescent="0.3">
      <c r="A24" s="601"/>
      <c r="B24" s="263"/>
      <c r="C24" s="90" t="s">
        <v>18</v>
      </c>
      <c r="D24" s="91">
        <f>'HOJA DE TRABAJO DE LA IES'!D39</f>
        <v>0</v>
      </c>
      <c r="E24" s="104">
        <f>'HOJA DE TRABAJO DE LA IES'!E39</f>
        <v>0</v>
      </c>
      <c r="F24" s="105">
        <f>'HOJA DE TRABAJO DE LA IES'!F39</f>
        <v>0</v>
      </c>
      <c r="G24" s="94"/>
      <c r="H24" s="609"/>
      <c r="I24" s="19"/>
      <c r="J24" s="91">
        <f>'HOJA DE TRABAJO DE LA IES'!H39</f>
        <v>0</v>
      </c>
      <c r="K24" s="92">
        <f>'HOJA DE TRABAJO DE LA IES'!I39</f>
        <v>0</v>
      </c>
      <c r="L24" s="92">
        <f>'HOJA DE TRABAJO DE LA IES'!J39</f>
        <v>0</v>
      </c>
      <c r="M24" s="95"/>
      <c r="N24" s="609"/>
      <c r="O24" s="19"/>
      <c r="P24" s="91">
        <f>'HOJA DE TRABAJO DE LA IES'!L39</f>
        <v>0</v>
      </c>
      <c r="Q24" s="92">
        <f>'HOJA DE TRABAJO DE LA IES'!M39</f>
        <v>0</v>
      </c>
      <c r="R24" s="92">
        <f>'HOJA DE TRABAJO DE LA IES'!N39</f>
        <v>10222.431210000001</v>
      </c>
      <c r="S24" s="95"/>
      <c r="T24" s="609"/>
      <c r="U24" s="19"/>
      <c r="V24" s="91">
        <f>'HOJA DE TRABAJO DE LA IES'!P39</f>
        <v>0</v>
      </c>
      <c r="W24" s="92">
        <f>'HOJA DE TRABAJO DE LA IES'!Q39</f>
        <v>0</v>
      </c>
      <c r="X24" s="93">
        <f>'HOJA DE TRABAJO DE LA IES'!R39</f>
        <v>0</v>
      </c>
      <c r="Y24" s="100"/>
      <c r="Z24" s="609"/>
      <c r="AA24" s="58"/>
      <c r="AB24" s="34">
        <f>D24+E24+F24+J24+K24+L24+P24+Q24+R24+V24+W24+X24</f>
        <v>10222.431210000001</v>
      </c>
    </row>
    <row r="25" spans="1:29" ht="15" customHeight="1" x14ac:dyDescent="0.3">
      <c r="A25" s="103"/>
      <c r="B25" s="599" t="str">
        <f>'HOJA DE TRABAJO DE LA IES'!B40:C40</f>
        <v>PROGRAMA FORTALECIMIENTO DE LA CALIDAD EDUCATIVA (PFCE)       S267</v>
      </c>
      <c r="C25" s="96"/>
      <c r="D25" s="107"/>
      <c r="E25" s="108"/>
      <c r="F25" s="109"/>
      <c r="G25" s="87"/>
      <c r="H25" s="607"/>
      <c r="I25" s="19"/>
      <c r="J25" s="107"/>
      <c r="K25" s="108"/>
      <c r="L25" s="108"/>
      <c r="M25" s="110"/>
      <c r="N25" s="607"/>
      <c r="O25" s="19"/>
      <c r="P25" s="107"/>
      <c r="Q25" s="108"/>
      <c r="R25" s="108"/>
      <c r="S25" s="110"/>
      <c r="T25" s="607"/>
      <c r="U25" s="19"/>
      <c r="V25" s="107"/>
      <c r="W25" s="108"/>
      <c r="X25" s="109"/>
      <c r="Y25" s="111"/>
      <c r="Z25" s="607"/>
      <c r="AA25" s="58"/>
      <c r="AB25" s="35"/>
    </row>
    <row r="26" spans="1:29" ht="21.9" customHeight="1" x14ac:dyDescent="0.3">
      <c r="A26" s="601" t="s">
        <v>181</v>
      </c>
      <c r="B26" s="600"/>
      <c r="C26" s="319" t="s">
        <v>57</v>
      </c>
      <c r="D26" s="84">
        <f>D27</f>
        <v>0</v>
      </c>
      <c r="E26" s="85">
        <f>D26+E27</f>
        <v>0</v>
      </c>
      <c r="F26" s="86">
        <f>E26+F27</f>
        <v>0</v>
      </c>
      <c r="G26" s="87"/>
      <c r="H26" s="608"/>
      <c r="I26" s="19"/>
      <c r="J26" s="84">
        <f>F26+J27</f>
        <v>0</v>
      </c>
      <c r="K26" s="85">
        <f>J26+K27</f>
        <v>0</v>
      </c>
      <c r="L26" s="85">
        <f>K26+L27</f>
        <v>6077.7030000000004</v>
      </c>
      <c r="M26" s="88"/>
      <c r="N26" s="608"/>
      <c r="O26" s="19"/>
      <c r="P26" s="84">
        <f>L26+P27</f>
        <v>6077.7030000000004</v>
      </c>
      <c r="Q26" s="85">
        <f>P26+Q27</f>
        <v>6077.7030000000004</v>
      </c>
      <c r="R26" s="85">
        <f>Q26+R27</f>
        <v>6077.7030000000004</v>
      </c>
      <c r="S26" s="88"/>
      <c r="T26" s="608"/>
      <c r="U26" s="19"/>
      <c r="V26" s="84">
        <f>R26+V27</f>
        <v>6077.7030000000004</v>
      </c>
      <c r="W26" s="85">
        <f>V26+W27</f>
        <v>6077.7030000000004</v>
      </c>
      <c r="X26" s="86">
        <f>W26+X27</f>
        <v>6077.7030000000004</v>
      </c>
      <c r="Y26" s="102"/>
      <c r="Z26" s="608"/>
      <c r="AA26" s="58"/>
      <c r="AB26" s="35"/>
    </row>
    <row r="27" spans="1:29" ht="21.9" customHeight="1" x14ac:dyDescent="0.3">
      <c r="A27" s="601"/>
      <c r="B27" s="263"/>
      <c r="C27" s="90" t="s">
        <v>18</v>
      </c>
      <c r="D27" s="91">
        <f>+'HOJA DE TRABAJO DE LA IES'!D41</f>
        <v>0</v>
      </c>
      <c r="E27" s="104">
        <f>+'HOJA DE TRABAJO DE LA IES'!E41</f>
        <v>0</v>
      </c>
      <c r="F27" s="105">
        <f>+'HOJA DE TRABAJO DE LA IES'!F41</f>
        <v>0</v>
      </c>
      <c r="G27" s="94"/>
      <c r="H27" s="609"/>
      <c r="I27" s="19"/>
      <c r="J27" s="91">
        <f>+'HOJA DE TRABAJO DE LA IES'!H41</f>
        <v>0</v>
      </c>
      <c r="K27" s="92">
        <f>+'HOJA DE TRABAJO DE LA IES'!I41</f>
        <v>0</v>
      </c>
      <c r="L27" s="92">
        <f>+'HOJA DE TRABAJO DE LA IES'!J41</f>
        <v>6077.7030000000004</v>
      </c>
      <c r="M27" s="95"/>
      <c r="N27" s="609"/>
      <c r="O27" s="19"/>
      <c r="P27" s="91">
        <f>+'HOJA DE TRABAJO DE LA IES'!L41</f>
        <v>0</v>
      </c>
      <c r="Q27" s="92">
        <f>+'HOJA DE TRABAJO DE LA IES'!M41</f>
        <v>0</v>
      </c>
      <c r="R27" s="92">
        <f>+'HOJA DE TRABAJO DE LA IES'!N41</f>
        <v>0</v>
      </c>
      <c r="S27" s="95"/>
      <c r="T27" s="609"/>
      <c r="U27" s="19"/>
      <c r="V27" s="91">
        <f>+'HOJA DE TRABAJO DE LA IES'!P41</f>
        <v>0</v>
      </c>
      <c r="W27" s="92">
        <f>+'HOJA DE TRABAJO DE LA IES'!Q41</f>
        <v>0</v>
      </c>
      <c r="X27" s="93">
        <f>+'HOJA DE TRABAJO DE LA IES'!R41</f>
        <v>0</v>
      </c>
      <c r="Y27" s="100"/>
      <c r="Z27" s="609"/>
      <c r="AA27" s="58"/>
      <c r="AB27" s="34">
        <f>D27+E27+F27+J27+K27+L27+P27+Q27+R27+V27+W27+X27</f>
        <v>6077.7030000000004</v>
      </c>
      <c r="AC27" s="8"/>
    </row>
    <row r="28" spans="1:29" ht="15" customHeight="1" x14ac:dyDescent="0.3">
      <c r="A28" s="601" t="s">
        <v>181</v>
      </c>
      <c r="B28" s="599" t="str">
        <f>'HOJA DE TRABAJO DE LA IES'!D58</f>
        <v>AAA</v>
      </c>
      <c r="C28" s="313"/>
      <c r="D28" s="314"/>
      <c r="E28" s="315"/>
      <c r="F28" s="316"/>
      <c r="G28" s="94"/>
      <c r="H28" s="310"/>
      <c r="I28" s="19"/>
      <c r="J28" s="314"/>
      <c r="K28" s="317"/>
      <c r="L28" s="317"/>
      <c r="M28" s="95"/>
      <c r="N28" s="310"/>
      <c r="O28" s="19"/>
      <c r="P28" s="314"/>
      <c r="Q28" s="317"/>
      <c r="R28" s="317"/>
      <c r="S28" s="95"/>
      <c r="T28" s="310"/>
      <c r="U28" s="19"/>
      <c r="V28" s="314"/>
      <c r="W28" s="317"/>
      <c r="X28" s="318"/>
      <c r="Y28" s="100"/>
      <c r="Z28" s="310"/>
      <c r="AA28" s="58"/>
      <c r="AB28" s="34"/>
      <c r="AC28" s="8"/>
    </row>
    <row r="29" spans="1:29" ht="21.75" customHeight="1" x14ac:dyDescent="0.3">
      <c r="A29" s="601"/>
      <c r="B29" s="600"/>
      <c r="C29" s="319" t="s">
        <v>57</v>
      </c>
      <c r="D29" s="84">
        <f>D30</f>
        <v>0</v>
      </c>
      <c r="E29" s="85">
        <f>D29+E30</f>
        <v>0</v>
      </c>
      <c r="F29" s="86">
        <f>E29+F30</f>
        <v>0</v>
      </c>
      <c r="G29" s="94"/>
      <c r="H29" s="310"/>
      <c r="I29" s="19"/>
      <c r="J29" s="84">
        <f>F29+J30</f>
        <v>0</v>
      </c>
      <c r="K29" s="85">
        <f>J29+K30</f>
        <v>0</v>
      </c>
      <c r="L29" s="85">
        <f>K29+L30</f>
        <v>0</v>
      </c>
      <c r="M29" s="95"/>
      <c r="N29" s="310"/>
      <c r="O29" s="19"/>
      <c r="P29" s="84">
        <f>L29+P30</f>
        <v>0</v>
      </c>
      <c r="Q29" s="85">
        <f>P29+Q30</f>
        <v>0</v>
      </c>
      <c r="R29" s="85">
        <f>Q29+R30</f>
        <v>0</v>
      </c>
      <c r="S29" s="95"/>
      <c r="T29" s="310"/>
      <c r="U29" s="19"/>
      <c r="V29" s="84">
        <f>R29+V30</f>
        <v>0</v>
      </c>
      <c r="W29" s="85">
        <f>V29+W30</f>
        <v>0</v>
      </c>
      <c r="X29" s="86">
        <f>W29+X30</f>
        <v>0</v>
      </c>
      <c r="Y29" s="100"/>
      <c r="Z29" s="310"/>
      <c r="AA29" s="58"/>
      <c r="AB29" s="34"/>
      <c r="AC29" s="8"/>
    </row>
    <row r="30" spans="1:29" ht="21.75" customHeight="1" x14ac:dyDescent="0.3">
      <c r="A30" s="601"/>
      <c r="B30" s="312"/>
      <c r="C30" s="90" t="s">
        <v>18</v>
      </c>
      <c r="D30" s="91">
        <f>'HOJA DE TRABAJO DE LA IES'!D43</f>
        <v>0</v>
      </c>
      <c r="E30" s="104">
        <f>'HOJA DE TRABAJO DE LA IES'!E43</f>
        <v>0</v>
      </c>
      <c r="F30" s="105">
        <f>'HOJA DE TRABAJO DE LA IES'!F43</f>
        <v>0</v>
      </c>
      <c r="G30" s="94"/>
      <c r="H30" s="310"/>
      <c r="I30" s="19"/>
      <c r="J30" s="91">
        <f>'HOJA DE TRABAJO DE LA IES'!H43</f>
        <v>0</v>
      </c>
      <c r="K30" s="92">
        <f>'HOJA DE TRABAJO DE LA IES'!I43</f>
        <v>0</v>
      </c>
      <c r="L30" s="92">
        <f>'HOJA DE TRABAJO DE LA IES'!J43</f>
        <v>0</v>
      </c>
      <c r="M30" s="95"/>
      <c r="N30" s="310"/>
      <c r="O30" s="19"/>
      <c r="P30" s="91">
        <f>'HOJA DE TRABAJO DE LA IES'!L43</f>
        <v>0</v>
      </c>
      <c r="Q30" s="92">
        <f>'HOJA DE TRABAJO DE LA IES'!M43</f>
        <v>0</v>
      </c>
      <c r="R30" s="92">
        <f>'HOJA DE TRABAJO DE LA IES'!N43</f>
        <v>0</v>
      </c>
      <c r="S30" s="95"/>
      <c r="T30" s="310"/>
      <c r="U30" s="19"/>
      <c r="V30" s="91">
        <f>'HOJA DE TRABAJO DE LA IES'!P43</f>
        <v>0</v>
      </c>
      <c r="W30" s="92">
        <f>'HOJA DE TRABAJO DE LA IES'!Q43</f>
        <v>0</v>
      </c>
      <c r="X30" s="93">
        <f>'HOJA DE TRABAJO DE LA IES'!R43</f>
        <v>0</v>
      </c>
      <c r="Y30" s="100"/>
      <c r="Z30" s="310"/>
      <c r="AA30" s="58"/>
      <c r="AB30" s="34">
        <f>D30+E30+F30+J30+K30+L30+P30+Q30+R30+V30+W30+X30</f>
        <v>0</v>
      </c>
      <c r="AC30" s="8"/>
    </row>
    <row r="31" spans="1:29" ht="14.4" x14ac:dyDescent="0.3">
      <c r="A31" s="82"/>
      <c r="B31" s="599" t="str">
        <f>'HOJA DE TRABAJO DE LA IES'!D59</f>
        <v>BBB</v>
      </c>
      <c r="C31" s="96"/>
      <c r="D31" s="107"/>
      <c r="E31" s="108"/>
      <c r="F31" s="109"/>
      <c r="G31" s="87"/>
      <c r="H31" s="607"/>
      <c r="I31" s="19"/>
      <c r="J31" s="107"/>
      <c r="K31" s="108"/>
      <c r="L31" s="108"/>
      <c r="M31" s="110"/>
      <c r="N31" s="607"/>
      <c r="O31" s="19"/>
      <c r="P31" s="107"/>
      <c r="Q31" s="108"/>
      <c r="R31" s="108"/>
      <c r="S31" s="110"/>
      <c r="T31" s="607"/>
      <c r="U31" s="19"/>
      <c r="V31" s="107"/>
      <c r="W31" s="108"/>
      <c r="X31" s="109"/>
      <c r="Y31" s="111"/>
      <c r="Z31" s="607"/>
      <c r="AA31" s="58"/>
      <c r="AB31" s="35"/>
    </row>
    <row r="32" spans="1:29" ht="21.9" customHeight="1" x14ac:dyDescent="0.3">
      <c r="A32" s="601" t="s">
        <v>181</v>
      </c>
      <c r="B32" s="600"/>
      <c r="C32" s="83" t="s">
        <v>57</v>
      </c>
      <c r="D32" s="84">
        <f>D33</f>
        <v>0</v>
      </c>
      <c r="E32" s="85">
        <f>D32+E33</f>
        <v>0</v>
      </c>
      <c r="F32" s="86">
        <f>E32+F33</f>
        <v>0</v>
      </c>
      <c r="G32" s="87"/>
      <c r="H32" s="608"/>
      <c r="I32" s="19"/>
      <c r="J32" s="84">
        <f>F32+J33</f>
        <v>0</v>
      </c>
      <c r="K32" s="85">
        <f>J32+K33</f>
        <v>0</v>
      </c>
      <c r="L32" s="85">
        <f>K32+L33</f>
        <v>0</v>
      </c>
      <c r="M32" s="88"/>
      <c r="N32" s="608"/>
      <c r="O32" s="19"/>
      <c r="P32" s="84">
        <f>L32+P33</f>
        <v>0</v>
      </c>
      <c r="Q32" s="85">
        <f>P32+Q33</f>
        <v>0</v>
      </c>
      <c r="R32" s="85">
        <f>Q32+R33</f>
        <v>0</v>
      </c>
      <c r="S32" s="88"/>
      <c r="T32" s="608"/>
      <c r="U32" s="19"/>
      <c r="V32" s="84">
        <f>R32+V33</f>
        <v>0</v>
      </c>
      <c r="W32" s="85">
        <f>V32+W33</f>
        <v>0</v>
      </c>
      <c r="X32" s="86">
        <f>W32+X33</f>
        <v>0</v>
      </c>
      <c r="Y32" s="102"/>
      <c r="Z32" s="608"/>
      <c r="AA32" s="58"/>
      <c r="AB32" s="35"/>
    </row>
    <row r="33" spans="1:29" ht="21.75" customHeight="1" x14ac:dyDescent="0.3">
      <c r="A33" s="601"/>
      <c r="B33" s="263"/>
      <c r="C33" s="90" t="s">
        <v>18</v>
      </c>
      <c r="D33" s="91">
        <f>'HOJA DE TRABAJO DE LA IES'!D45</f>
        <v>0</v>
      </c>
      <c r="E33" s="104">
        <f>'HOJA DE TRABAJO DE LA IES'!E45</f>
        <v>0</v>
      </c>
      <c r="F33" s="105">
        <f>'HOJA DE TRABAJO DE LA IES'!F45</f>
        <v>0</v>
      </c>
      <c r="G33" s="94"/>
      <c r="H33" s="609"/>
      <c r="I33" s="19"/>
      <c r="J33" s="91">
        <f>'HOJA DE TRABAJO DE LA IES'!H45</f>
        <v>0</v>
      </c>
      <c r="K33" s="92">
        <f>'HOJA DE TRABAJO DE LA IES'!I45</f>
        <v>0</v>
      </c>
      <c r="L33" s="92">
        <f>'HOJA DE TRABAJO DE LA IES'!J45</f>
        <v>0</v>
      </c>
      <c r="M33" s="95"/>
      <c r="N33" s="609"/>
      <c r="O33" s="19"/>
      <c r="P33" s="91">
        <f>'HOJA DE TRABAJO DE LA IES'!L45</f>
        <v>0</v>
      </c>
      <c r="Q33" s="92">
        <f>'HOJA DE TRABAJO DE LA IES'!M45</f>
        <v>0</v>
      </c>
      <c r="R33" s="92">
        <f>'HOJA DE TRABAJO DE LA IES'!N45</f>
        <v>0</v>
      </c>
      <c r="S33" s="95"/>
      <c r="T33" s="609"/>
      <c r="U33" s="19"/>
      <c r="V33" s="91">
        <f>'HOJA DE TRABAJO DE LA IES'!P45</f>
        <v>0</v>
      </c>
      <c r="W33" s="92">
        <f>'HOJA DE TRABAJO DE LA IES'!Q45</f>
        <v>0</v>
      </c>
      <c r="X33" s="93">
        <f>'HOJA DE TRABAJO DE LA IES'!R45</f>
        <v>0</v>
      </c>
      <c r="Y33" s="100"/>
      <c r="Z33" s="609"/>
      <c r="AA33" s="58"/>
      <c r="AB33" s="34">
        <f>D33+E33+F33+J33+K33+L33+P33+Q33+R33+V33+W33+X33</f>
        <v>0</v>
      </c>
      <c r="AC33" s="8"/>
    </row>
    <row r="34" spans="1:29" x14ac:dyDescent="0.3">
      <c r="A34" s="113"/>
      <c r="B34" s="114"/>
      <c r="C34" s="114"/>
      <c r="D34" s="115"/>
      <c r="E34" s="115"/>
      <c r="F34" s="115"/>
      <c r="G34" s="115"/>
      <c r="H34" s="115"/>
      <c r="I34" s="19"/>
      <c r="J34" s="115"/>
      <c r="K34" s="115"/>
      <c r="L34" s="116"/>
      <c r="M34" s="115"/>
      <c r="N34" s="115"/>
      <c r="O34" s="19"/>
      <c r="P34" s="115"/>
      <c r="Q34" s="115"/>
      <c r="R34" s="116"/>
      <c r="S34" s="115"/>
      <c r="T34" s="115"/>
      <c r="U34" s="115"/>
      <c r="V34" s="115"/>
      <c r="W34" s="115"/>
      <c r="X34" s="115"/>
      <c r="Y34" s="115"/>
      <c r="Z34" s="117"/>
      <c r="AA34" s="58"/>
      <c r="AB34" s="35"/>
    </row>
    <row r="35" spans="1:29" x14ac:dyDescent="0.3">
      <c r="A35" s="113"/>
      <c r="B35" s="114"/>
      <c r="C35" s="114"/>
      <c r="D35" s="115"/>
      <c r="E35" s="115"/>
      <c r="F35" s="115"/>
      <c r="G35" s="115"/>
      <c r="H35" s="115"/>
      <c r="I35" s="19"/>
      <c r="J35" s="115"/>
      <c r="K35" s="115"/>
      <c r="L35" s="115"/>
      <c r="M35" s="115"/>
      <c r="N35" s="115"/>
      <c r="O35" s="19"/>
      <c r="P35" s="115"/>
      <c r="Q35" s="115"/>
      <c r="R35" s="115"/>
      <c r="S35" s="115"/>
      <c r="T35" s="115"/>
      <c r="U35" s="115"/>
      <c r="V35" s="115"/>
      <c r="W35" s="115"/>
      <c r="X35" s="115"/>
      <c r="Y35" s="115"/>
      <c r="Z35" s="118"/>
      <c r="AA35" s="58"/>
      <c r="AB35" s="35"/>
    </row>
    <row r="36" spans="1:29" ht="14.4" thickBot="1" x14ac:dyDescent="0.35">
      <c r="A36" s="617" t="s">
        <v>20</v>
      </c>
      <c r="B36" s="613"/>
      <c r="C36" s="114"/>
      <c r="D36" s="119">
        <f>D12+D15+D18+D21+D24+D27+D30+D33</f>
        <v>108596</v>
      </c>
      <c r="E36" s="119">
        <f>E12+E15+E18+E21+E24+E27+E30+E33</f>
        <v>209370</v>
      </c>
      <c r="F36" s="119">
        <f>F12+F15+F18+F21+F24+F27+F30+F33</f>
        <v>154391</v>
      </c>
      <c r="G36" s="123"/>
      <c r="H36" s="123"/>
      <c r="I36" s="123"/>
      <c r="J36" s="119">
        <f>J12+J15+J18+J21+J24+J27+J30+J33</f>
        <v>103205</v>
      </c>
      <c r="K36" s="119">
        <f>K12+K15+K18+K21+K24+K27+K30+K33</f>
        <v>103205</v>
      </c>
      <c r="L36" s="119">
        <f>L12+L15+L18+L21+L24+L27+L30+L33</f>
        <v>207706.70300000001</v>
      </c>
      <c r="M36" s="124"/>
      <c r="N36" s="123"/>
      <c r="O36" s="123"/>
      <c r="P36" s="119">
        <f>P12+P15+P18+P21+P24+P27+P30+P33</f>
        <v>155004</v>
      </c>
      <c r="Q36" s="119">
        <f>Q12+Q15+Q18+Q21+Q24+Q27+Q30+Q33</f>
        <v>116795.51</v>
      </c>
      <c r="R36" s="119">
        <f>R12+R15+R18+R21+R24+R27+R30+R33</f>
        <v>114426.93020999999</v>
      </c>
      <c r="S36" s="124"/>
      <c r="T36" s="121"/>
      <c r="U36" s="121"/>
      <c r="V36" s="119">
        <f>V12+V15+V18+V21+V24+V27+V30+V33</f>
        <v>0</v>
      </c>
      <c r="W36" s="119">
        <f>W12+W15+W18+W21+W24+W27+W30+W33</f>
        <v>0</v>
      </c>
      <c r="X36" s="119">
        <f>X12+X15+X18+X21+X24+X27+X30+X33</f>
        <v>0</v>
      </c>
      <c r="Z36" s="118"/>
      <c r="AA36" s="58"/>
      <c r="AB36" s="34"/>
    </row>
    <row r="37" spans="1:29" ht="14.4" thickTop="1" x14ac:dyDescent="0.3">
      <c r="A37" s="465"/>
      <c r="Y37" s="125"/>
      <c r="Z37" s="118"/>
      <c r="AA37" s="58"/>
      <c r="AB37" s="35"/>
    </row>
    <row r="38" spans="1:29" x14ac:dyDescent="0.3">
      <c r="A38" s="616" t="s">
        <v>19</v>
      </c>
      <c r="B38" s="613"/>
      <c r="C38" s="114"/>
      <c r="D38" s="85">
        <f>D11+D14+D17+D20+D23+D26+D29+D32</f>
        <v>108596</v>
      </c>
      <c r="E38" s="85">
        <f>E11+E14+E17+E20+E23+E26+E29+E32</f>
        <v>317966</v>
      </c>
      <c r="F38" s="85">
        <f>F11+F14+F17+F20+F23+F26+F29+F32</f>
        <v>472357</v>
      </c>
      <c r="G38" s="120"/>
      <c r="H38" s="120"/>
      <c r="I38" s="19"/>
      <c r="J38" s="85">
        <f>J11+J14+J17+J20+J23+J26+J29+J32</f>
        <v>575562</v>
      </c>
      <c r="K38" s="85">
        <f>K11+K14+K17+K20+K23+K26+K29+K32</f>
        <v>678767</v>
      </c>
      <c r="L38" s="85">
        <f>L11+L14+L17+L20+L23+L26+L29+L32</f>
        <v>886473.70299999998</v>
      </c>
      <c r="M38" s="121"/>
      <c r="N38" s="120"/>
      <c r="O38" s="120"/>
      <c r="P38" s="85">
        <f>P11+P14+P17+P20+P23+P26+P29+P32</f>
        <v>1041477.703</v>
      </c>
      <c r="Q38" s="85">
        <f>Q11+Q14+Q17+Q20+Q23+Q26+Q29+Q32</f>
        <v>1158273.213</v>
      </c>
      <c r="R38" s="85">
        <f>R11+R14+R17+R20+R23+R26+R29+R32</f>
        <v>1272700.1432100001</v>
      </c>
      <c r="S38" s="121"/>
      <c r="T38" s="120"/>
      <c r="U38" s="120"/>
      <c r="V38" s="85">
        <f>V11+V14+V17+V20+V23+V26+V29+V32</f>
        <v>1272700.1432100001</v>
      </c>
      <c r="W38" s="85">
        <f>W11+W14+W17+W20+W23+W26+W29+W32</f>
        <v>1272700.1432100001</v>
      </c>
      <c r="X38" s="85">
        <f>X11+X14+X17+X20+X23+X26+X29+X32</f>
        <v>1272700.1432100001</v>
      </c>
      <c r="Y38" s="122"/>
      <c r="Z38" s="126"/>
      <c r="AA38" s="58"/>
    </row>
    <row r="39" spans="1:29" x14ac:dyDescent="0.3">
      <c r="A39" s="113"/>
      <c r="B39" s="114"/>
      <c r="C39" s="114"/>
      <c r="D39" s="120"/>
      <c r="E39" s="120"/>
      <c r="F39" s="120"/>
      <c r="G39" s="120"/>
      <c r="H39" s="120"/>
      <c r="I39" s="120"/>
      <c r="J39" s="120"/>
      <c r="K39" s="120"/>
      <c r="L39" s="120"/>
      <c r="M39" s="120"/>
      <c r="N39" s="120"/>
      <c r="O39" s="120"/>
      <c r="P39" s="120"/>
      <c r="Q39" s="120"/>
      <c r="R39" s="120"/>
      <c r="S39" s="120"/>
      <c r="T39" s="120"/>
      <c r="U39" s="120"/>
      <c r="V39" s="120"/>
      <c r="W39" s="120"/>
      <c r="X39" s="120"/>
      <c r="Y39" s="115"/>
      <c r="Z39" s="118"/>
      <c r="AA39" s="58"/>
    </row>
    <row r="40" spans="1:29" x14ac:dyDescent="0.3">
      <c r="A40" s="612" t="s">
        <v>78</v>
      </c>
      <c r="B40" s="613"/>
      <c r="C40" s="114"/>
      <c r="D40" s="120"/>
      <c r="E40" s="120"/>
      <c r="F40" s="127">
        <f>D36+E36+F36</f>
        <v>472357</v>
      </c>
      <c r="G40" s="120"/>
      <c r="H40" s="120"/>
      <c r="I40" s="120"/>
      <c r="J40" s="120"/>
      <c r="K40" s="120"/>
      <c r="L40" s="127">
        <f>J36+K36+L36</f>
        <v>414116.70299999998</v>
      </c>
      <c r="M40" s="127"/>
      <c r="N40" s="121"/>
      <c r="O40" s="120"/>
      <c r="P40" s="120"/>
      <c r="Q40" s="120"/>
      <c r="R40" s="127">
        <f>P36+Q36+R36</f>
        <v>386226.44021000003</v>
      </c>
      <c r="S40" s="127"/>
      <c r="T40" s="121"/>
      <c r="U40" s="120"/>
      <c r="V40" s="120"/>
      <c r="W40" s="120"/>
      <c r="X40" s="127">
        <f>V36+W36+X36</f>
        <v>0</v>
      </c>
      <c r="Y40" s="128"/>
      <c r="Z40" s="118"/>
      <c r="AA40" s="58"/>
      <c r="AB40" s="36"/>
    </row>
    <row r="41" spans="1:29" ht="14.4" thickBot="1" x14ac:dyDescent="0.35">
      <c r="A41" s="129"/>
      <c r="B41" s="130"/>
      <c r="C41" s="130"/>
      <c r="D41" s="130"/>
      <c r="E41" s="130"/>
      <c r="F41" s="130"/>
      <c r="G41" s="130"/>
      <c r="H41" s="130"/>
      <c r="I41" s="131"/>
      <c r="J41" s="131"/>
      <c r="K41" s="131"/>
      <c r="L41" s="131"/>
      <c r="M41" s="131"/>
      <c r="N41" s="131"/>
      <c r="O41" s="131"/>
      <c r="P41" s="131"/>
      <c r="Q41" s="131"/>
      <c r="R41" s="131"/>
      <c r="S41" s="131"/>
      <c r="T41" s="131"/>
      <c r="U41" s="131"/>
      <c r="V41" s="131"/>
      <c r="W41" s="131"/>
      <c r="X41" s="131"/>
      <c r="Y41" s="131"/>
      <c r="Z41" s="132"/>
      <c r="AA41" s="58"/>
    </row>
    <row r="42" spans="1:29" x14ac:dyDescent="0.3">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9" x14ac:dyDescent="0.3">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9" x14ac:dyDescent="0.3">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9" x14ac:dyDescent="0.3">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9" ht="29.25" customHeight="1" x14ac:dyDescent="0.25">
      <c r="A46" s="610" t="s">
        <v>234</v>
      </c>
      <c r="B46" s="611"/>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B46" s="37"/>
    </row>
    <row r="47" spans="1:29" x14ac:dyDescent="0.3">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9" x14ac:dyDescent="0.3">
      <c r="A48" s="192" t="s">
        <v>184</v>
      </c>
      <c r="B48" s="602"/>
      <c r="C48" s="603"/>
      <c r="D48" s="603"/>
      <c r="E48" s="603"/>
      <c r="F48" s="603"/>
      <c r="G48" s="603"/>
      <c r="H48" s="603"/>
      <c r="I48" s="603"/>
      <c r="J48" s="603"/>
      <c r="K48" s="603"/>
      <c r="L48" s="603"/>
      <c r="M48" s="603"/>
      <c r="N48" s="603"/>
      <c r="O48" s="603"/>
      <c r="P48" s="603"/>
      <c r="Q48" s="603"/>
      <c r="R48" s="603"/>
      <c r="S48" s="603"/>
      <c r="T48" s="603"/>
      <c r="U48" s="603"/>
      <c r="V48" s="603"/>
      <c r="W48" s="603"/>
      <c r="X48" s="603"/>
      <c r="Y48" s="603"/>
      <c r="Z48" s="603"/>
    </row>
    <row r="49" spans="1:26" x14ac:dyDescent="0.3">
      <c r="A49" s="189" t="s">
        <v>236</v>
      </c>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x14ac:dyDescent="0.3">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sheetData>
  <mergeCells count="70">
    <mergeCell ref="B16:B17"/>
    <mergeCell ref="A1:N1"/>
    <mergeCell ref="B7:B9"/>
    <mergeCell ref="C7:C9"/>
    <mergeCell ref="A6:Z6"/>
    <mergeCell ref="A2:J2"/>
    <mergeCell ref="A3:H3"/>
    <mergeCell ref="A4:H4"/>
    <mergeCell ref="A5:H5"/>
    <mergeCell ref="P8:R8"/>
    <mergeCell ref="P7:T7"/>
    <mergeCell ref="Z8:Z9"/>
    <mergeCell ref="V7:Z7"/>
    <mergeCell ref="A7:A9"/>
    <mergeCell ref="T8:T9"/>
    <mergeCell ref="Z10:Z12"/>
    <mergeCell ref="V8:X8"/>
    <mergeCell ref="H10:H12"/>
    <mergeCell ref="J7:N7"/>
    <mergeCell ref="Z25:Z27"/>
    <mergeCell ref="T19:T21"/>
    <mergeCell ref="H13:H15"/>
    <mergeCell ref="H19:H21"/>
    <mergeCell ref="N10:N12"/>
    <mergeCell ref="T10:T12"/>
    <mergeCell ref="T16:T18"/>
    <mergeCell ref="H22:H24"/>
    <mergeCell ref="N8:N9"/>
    <mergeCell ref="D7:H7"/>
    <mergeCell ref="D8:F8"/>
    <mergeCell ref="J8:L8"/>
    <mergeCell ref="A40:B40"/>
    <mergeCell ref="H8:H9"/>
    <mergeCell ref="H31:H33"/>
    <mergeCell ref="N22:N24"/>
    <mergeCell ref="T22:T24"/>
    <mergeCell ref="N19:N21"/>
    <mergeCell ref="H25:H27"/>
    <mergeCell ref="N25:N27"/>
    <mergeCell ref="T25:T27"/>
    <mergeCell ref="B28:B29"/>
    <mergeCell ref="A38:B38"/>
    <mergeCell ref="A36:B36"/>
    <mergeCell ref="A11:A12"/>
    <mergeCell ref="A14:A15"/>
    <mergeCell ref="A26:A27"/>
    <mergeCell ref="A32:A33"/>
    <mergeCell ref="B48:Z48"/>
    <mergeCell ref="Z13:Z15"/>
    <mergeCell ref="Z22:Z24"/>
    <mergeCell ref="H16:H18"/>
    <mergeCell ref="N16:N18"/>
    <mergeCell ref="A46:Z46"/>
    <mergeCell ref="N13:N15"/>
    <mergeCell ref="N31:N33"/>
    <mergeCell ref="T13:T15"/>
    <mergeCell ref="T31:T33"/>
    <mergeCell ref="Z16:Z18"/>
    <mergeCell ref="Z19:Z21"/>
    <mergeCell ref="Z31:Z33"/>
    <mergeCell ref="A28:A30"/>
    <mergeCell ref="B25:B26"/>
    <mergeCell ref="B31:B32"/>
    <mergeCell ref="B10:B11"/>
    <mergeCell ref="B13:B14"/>
    <mergeCell ref="A17:A18"/>
    <mergeCell ref="A20:A21"/>
    <mergeCell ref="A23:A24"/>
    <mergeCell ref="B19:B20"/>
    <mergeCell ref="B22:B23"/>
  </mergeCells>
  <printOptions horizontalCentered="1" verticalCentered="1"/>
  <pageMargins left="0.70866141732283472" right="0.70866141732283472" top="0.74803149606299213" bottom="0.74803149606299213" header="0.31496062992125984" footer="0.31496062992125984"/>
  <pageSetup paperSize="9"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A268"/>
  <sheetViews>
    <sheetView topLeftCell="A141" zoomScale="80" zoomScaleNormal="80" workbookViewId="0">
      <selection activeCell="S13" sqref="S13"/>
    </sheetView>
  </sheetViews>
  <sheetFormatPr baseColWidth="10" defaultColWidth="11.44140625" defaultRowHeight="13.2" x14ac:dyDescent="0.25"/>
  <cols>
    <col min="1" max="1" width="20" style="376" customWidth="1"/>
    <col min="2" max="2" width="34.5546875" style="376" customWidth="1"/>
    <col min="3" max="3" width="1" style="376" customWidth="1"/>
    <col min="4" max="4" width="14.6640625" style="376" customWidth="1"/>
    <col min="5" max="5" width="1" style="376" customWidth="1"/>
    <col min="6" max="8" width="10.88671875" style="376" customWidth="1"/>
    <col min="9" max="9" width="1" style="376" customWidth="1"/>
    <col min="10" max="12" width="10.88671875" style="376" customWidth="1"/>
    <col min="13" max="13" width="1" style="376" customWidth="1"/>
    <col min="14" max="14" width="19.44140625" style="376" customWidth="1"/>
    <col min="15" max="15" width="1" style="376" customWidth="1"/>
    <col min="16" max="16" width="16.88671875" style="376" customWidth="1"/>
    <col min="17" max="17" width="1" style="376" customWidth="1"/>
    <col min="18" max="18" width="12.6640625" style="376" customWidth="1"/>
    <col min="19" max="19" width="13" style="376" customWidth="1"/>
    <col min="20" max="20" width="13.109375" style="376" customWidth="1"/>
    <col min="21" max="21" width="13.88671875" style="376" bestFit="1" customWidth="1"/>
    <col min="22" max="22" width="11.44140625" style="376"/>
    <col min="23" max="23" width="12.6640625" style="376" bestFit="1" customWidth="1"/>
    <col min="24" max="16384" width="11.44140625" style="376"/>
  </cols>
  <sheetData>
    <row r="1" spans="1:24" ht="18.75" customHeight="1" x14ac:dyDescent="0.25">
      <c r="A1" s="665" t="s">
        <v>0</v>
      </c>
      <c r="B1" s="665"/>
      <c r="C1" s="665"/>
      <c r="D1" s="665"/>
      <c r="E1" s="665"/>
      <c r="F1" s="665"/>
      <c r="G1" s="665"/>
      <c r="H1" s="665"/>
      <c r="I1" s="665"/>
      <c r="J1" s="665"/>
      <c r="K1" s="665"/>
      <c r="L1" s="665"/>
      <c r="M1" s="665"/>
      <c r="N1" s="665"/>
      <c r="O1" s="665"/>
      <c r="P1" s="665"/>
      <c r="Q1" s="665"/>
      <c r="R1" s="665"/>
      <c r="S1" s="665"/>
      <c r="T1" s="665"/>
      <c r="U1" s="388"/>
    </row>
    <row r="2" spans="1:24" ht="12" customHeight="1" x14ac:dyDescent="0.25">
      <c r="A2" s="666" t="s">
        <v>74</v>
      </c>
      <c r="B2" s="667"/>
      <c r="C2" s="667"/>
      <c r="D2" s="667"/>
      <c r="E2" s="667"/>
      <c r="F2" s="667"/>
      <c r="G2" s="667"/>
      <c r="H2" s="667"/>
      <c r="I2" s="667"/>
      <c r="J2" s="667"/>
      <c r="K2" s="667"/>
      <c r="L2" s="667"/>
      <c r="M2" s="667"/>
      <c r="N2" s="667"/>
      <c r="O2" s="667"/>
      <c r="P2" s="667"/>
      <c r="Q2" s="667"/>
      <c r="R2" s="388"/>
      <c r="S2" s="388"/>
      <c r="T2" s="388"/>
      <c r="U2" s="388"/>
    </row>
    <row r="3" spans="1:24" ht="14.25" customHeight="1" x14ac:dyDescent="0.25">
      <c r="A3" s="668" t="s">
        <v>194</v>
      </c>
      <c r="B3" s="667"/>
      <c r="C3" s="667"/>
      <c r="D3" s="667"/>
      <c r="E3" s="667"/>
      <c r="F3" s="667"/>
      <c r="G3" s="667"/>
      <c r="H3" s="667"/>
      <c r="I3" s="667"/>
      <c r="J3" s="667"/>
      <c r="K3" s="667"/>
      <c r="L3" s="667"/>
      <c r="M3" s="667"/>
      <c r="N3" s="667"/>
      <c r="O3" s="667"/>
      <c r="P3" s="667"/>
      <c r="Q3" s="667"/>
      <c r="R3" s="667"/>
      <c r="S3" s="667"/>
      <c r="T3" s="667"/>
      <c r="U3" s="389"/>
    </row>
    <row r="4" spans="1:24" ht="13.5" customHeight="1" x14ac:dyDescent="0.25">
      <c r="A4" s="669" t="s">
        <v>1</v>
      </c>
      <c r="B4" s="670"/>
      <c r="C4" s="670"/>
      <c r="D4" s="670"/>
      <c r="E4" s="670"/>
      <c r="F4" s="670"/>
      <c r="G4" s="670"/>
      <c r="H4" s="670"/>
      <c r="I4" s="670"/>
      <c r="J4" s="670"/>
      <c r="K4" s="670"/>
      <c r="L4" s="670"/>
      <c r="M4" s="670"/>
      <c r="N4" s="670"/>
      <c r="O4" s="670"/>
      <c r="P4" s="670"/>
      <c r="Q4" s="670"/>
      <c r="R4" s="670"/>
      <c r="S4" s="670"/>
      <c r="T4" s="670"/>
      <c r="U4" s="390"/>
    </row>
    <row r="5" spans="1:24" ht="14.25" customHeight="1" x14ac:dyDescent="0.25">
      <c r="A5" s="671" t="s">
        <v>195</v>
      </c>
      <c r="B5" s="672"/>
      <c r="C5" s="672"/>
      <c r="D5" s="672"/>
      <c r="E5" s="672"/>
      <c r="F5" s="672"/>
      <c r="G5" s="672"/>
      <c r="H5" s="672"/>
      <c r="I5" s="672"/>
      <c r="J5" s="672"/>
      <c r="K5" s="672"/>
      <c r="L5" s="672"/>
      <c r="M5" s="672"/>
      <c r="N5" s="672"/>
      <c r="O5" s="672"/>
      <c r="P5" s="672"/>
      <c r="Q5" s="672"/>
      <c r="R5" s="672"/>
      <c r="S5" s="672"/>
      <c r="T5" s="672"/>
      <c r="U5" s="390"/>
    </row>
    <row r="6" spans="1:24" ht="17.399999999999999" x14ac:dyDescent="0.25">
      <c r="A6" s="661" t="s">
        <v>182</v>
      </c>
      <c r="B6" s="662"/>
      <c r="C6" s="662"/>
      <c r="D6" s="662"/>
      <c r="E6" s="662"/>
      <c r="F6" s="662"/>
      <c r="G6" s="662"/>
      <c r="H6" s="662"/>
      <c r="I6" s="662"/>
      <c r="J6" s="662"/>
      <c r="K6" s="662"/>
      <c r="L6" s="662"/>
      <c r="M6" s="662"/>
      <c r="N6" s="662"/>
      <c r="O6" s="662"/>
      <c r="P6" s="663"/>
      <c r="Q6" s="391"/>
      <c r="R6" s="664" t="s">
        <v>193</v>
      </c>
      <c r="S6" s="662"/>
      <c r="T6" s="662"/>
      <c r="U6" s="663"/>
      <c r="V6" s="392"/>
    </row>
    <row r="7" spans="1:24" ht="30" customHeight="1" x14ac:dyDescent="0.25">
      <c r="A7" s="652" t="s">
        <v>2</v>
      </c>
      <c r="B7" s="654" t="s">
        <v>3</v>
      </c>
      <c r="C7" s="655"/>
      <c r="D7" s="655"/>
      <c r="E7" s="655"/>
      <c r="F7" s="655"/>
      <c r="G7" s="655"/>
      <c r="H7" s="655"/>
      <c r="I7" s="655"/>
      <c r="J7" s="655"/>
      <c r="K7" s="655"/>
      <c r="L7" s="655"/>
      <c r="M7" s="655"/>
      <c r="N7" s="655"/>
      <c r="O7" s="655"/>
      <c r="P7" s="656"/>
      <c r="Q7" s="393"/>
      <c r="R7" s="394"/>
      <c r="S7" s="395"/>
      <c r="T7" s="395"/>
      <c r="U7" s="396"/>
    </row>
    <row r="8" spans="1:24" ht="25.5" customHeight="1" x14ac:dyDescent="0.25">
      <c r="A8" s="653"/>
      <c r="B8" s="657" t="s">
        <v>75</v>
      </c>
      <c r="C8" s="397"/>
      <c r="D8" s="657" t="s">
        <v>4</v>
      </c>
      <c r="E8" s="398"/>
      <c r="F8" s="658" t="s">
        <v>5</v>
      </c>
      <c r="G8" s="659"/>
      <c r="H8" s="660"/>
      <c r="I8" s="399"/>
      <c r="J8" s="648" t="s">
        <v>76</v>
      </c>
      <c r="K8" s="648"/>
      <c r="L8" s="648"/>
      <c r="M8" s="400"/>
      <c r="N8" s="648" t="s">
        <v>6</v>
      </c>
      <c r="O8" s="400"/>
      <c r="P8" s="648" t="s">
        <v>7</v>
      </c>
      <c r="Q8" s="400"/>
      <c r="R8" s="648" t="s">
        <v>8</v>
      </c>
      <c r="S8" s="648"/>
      <c r="T8" s="648"/>
      <c r="U8" s="648"/>
    </row>
    <row r="9" spans="1:24" ht="27.75" customHeight="1" x14ac:dyDescent="0.25">
      <c r="A9" s="653"/>
      <c r="B9" s="657"/>
      <c r="C9" s="401"/>
      <c r="D9" s="657"/>
      <c r="E9" s="402"/>
      <c r="F9" s="403" t="s">
        <v>9</v>
      </c>
      <c r="G9" s="403" t="s">
        <v>10</v>
      </c>
      <c r="H9" s="403" t="s">
        <v>11</v>
      </c>
      <c r="I9" s="404"/>
      <c r="J9" s="403" t="s">
        <v>9</v>
      </c>
      <c r="K9" s="403" t="s">
        <v>10</v>
      </c>
      <c r="L9" s="403" t="s">
        <v>11</v>
      </c>
      <c r="M9" s="405"/>
      <c r="N9" s="652"/>
      <c r="O9" s="405"/>
      <c r="P9" s="652"/>
      <c r="Q9" s="405"/>
      <c r="R9" s="403" t="s">
        <v>9</v>
      </c>
      <c r="S9" s="403" t="s">
        <v>10</v>
      </c>
      <c r="T9" s="403" t="s">
        <v>11</v>
      </c>
      <c r="U9" s="406" t="s">
        <v>163</v>
      </c>
    </row>
    <row r="10" spans="1:24" s="385" customFormat="1" ht="6" customHeight="1" thickBot="1" x14ac:dyDescent="0.45">
      <c r="A10" s="649"/>
      <c r="B10" s="650"/>
      <c r="C10" s="650"/>
      <c r="D10" s="650"/>
      <c r="E10" s="650"/>
      <c r="F10" s="650"/>
      <c r="G10" s="650"/>
      <c r="H10" s="650"/>
      <c r="I10" s="650"/>
      <c r="J10" s="650"/>
      <c r="K10" s="650"/>
      <c r="L10" s="650"/>
      <c r="M10" s="650"/>
      <c r="N10" s="650"/>
      <c r="O10" s="650"/>
      <c r="P10" s="650"/>
      <c r="Q10" s="650"/>
      <c r="R10" s="650"/>
      <c r="S10" s="650"/>
      <c r="T10" s="650"/>
      <c r="U10" s="651"/>
      <c r="X10" s="376"/>
    </row>
    <row r="11" spans="1:24" s="385" customFormat="1" ht="13.5" customHeight="1" x14ac:dyDescent="0.25">
      <c r="A11" s="407" t="str">
        <f>'[1]FRACCION I 2019'!A11</f>
        <v>U. A. del Carmen</v>
      </c>
      <c r="B11" s="408" t="s">
        <v>408</v>
      </c>
      <c r="C11" s="408"/>
      <c r="D11" s="409" t="s">
        <v>409</v>
      </c>
      <c r="E11" s="410"/>
      <c r="F11" s="459">
        <v>401.34</v>
      </c>
      <c r="G11" s="459">
        <v>401.34</v>
      </c>
      <c r="H11" s="459">
        <v>401.34</v>
      </c>
      <c r="I11" s="411"/>
      <c r="J11" s="461">
        <v>30</v>
      </c>
      <c r="K11" s="461">
        <v>30</v>
      </c>
      <c r="L11" s="461">
        <v>33</v>
      </c>
      <c r="M11" s="411"/>
      <c r="N11" s="451" t="s">
        <v>410</v>
      </c>
      <c r="O11" s="412"/>
      <c r="P11" s="452" t="s">
        <v>411</v>
      </c>
      <c r="Q11" s="413"/>
      <c r="R11" s="454">
        <v>0</v>
      </c>
      <c r="S11" s="454">
        <f t="shared" ref="R11:T227" si="0">G11*K11</f>
        <v>12040.199999999999</v>
      </c>
      <c r="T11" s="454">
        <f t="shared" si="0"/>
        <v>13244.22</v>
      </c>
      <c r="U11" s="456">
        <f t="shared" ref="U11:U227" si="1">R11+S11+T11</f>
        <v>25284.42</v>
      </c>
      <c r="W11" s="414"/>
      <c r="X11" s="414"/>
    </row>
    <row r="12" spans="1:24" s="385" customFormat="1" x14ac:dyDescent="0.25">
      <c r="A12" s="415" t="s">
        <v>181</v>
      </c>
      <c r="B12" s="416" t="s">
        <v>412</v>
      </c>
      <c r="C12" s="417"/>
      <c r="D12" s="418" t="s">
        <v>409</v>
      </c>
      <c r="E12" s="419"/>
      <c r="F12" s="460">
        <v>533.6</v>
      </c>
      <c r="G12" s="460">
        <v>533.6</v>
      </c>
      <c r="H12" s="460">
        <v>533.6</v>
      </c>
      <c r="I12" s="420"/>
      <c r="J12" s="462">
        <v>36</v>
      </c>
      <c r="K12" s="462">
        <v>36</v>
      </c>
      <c r="L12" s="462">
        <v>32</v>
      </c>
      <c r="M12" s="420"/>
      <c r="N12" s="420" t="s">
        <v>410</v>
      </c>
      <c r="O12" s="421"/>
      <c r="P12" s="453" t="s">
        <v>411</v>
      </c>
      <c r="Q12" s="422"/>
      <c r="R12" s="455">
        <v>0</v>
      </c>
      <c r="S12" s="455">
        <f t="shared" si="0"/>
        <v>19209.600000000002</v>
      </c>
      <c r="T12" s="455">
        <f t="shared" si="0"/>
        <v>17075.2</v>
      </c>
      <c r="U12" s="457">
        <f t="shared" si="1"/>
        <v>36284.800000000003</v>
      </c>
      <c r="W12" s="414"/>
      <c r="X12" s="414"/>
    </row>
    <row r="13" spans="1:24" s="385" customFormat="1" x14ac:dyDescent="0.25">
      <c r="A13" s="415" t="s">
        <v>181</v>
      </c>
      <c r="B13" s="416" t="s">
        <v>413</v>
      </c>
      <c r="C13" s="417"/>
      <c r="D13" s="418" t="s">
        <v>409</v>
      </c>
      <c r="E13" s="419"/>
      <c r="F13" s="460">
        <v>604.39</v>
      </c>
      <c r="G13" s="460">
        <v>604.39</v>
      </c>
      <c r="H13" s="460">
        <v>604.39</v>
      </c>
      <c r="I13" s="420"/>
      <c r="J13" s="462">
        <v>37228</v>
      </c>
      <c r="K13" s="462">
        <v>37510</v>
      </c>
      <c r="L13" s="462">
        <v>38309</v>
      </c>
      <c r="M13" s="420"/>
      <c r="N13" s="420" t="s">
        <v>410</v>
      </c>
      <c r="O13" s="421"/>
      <c r="P13" s="453" t="s">
        <v>411</v>
      </c>
      <c r="Q13" s="422"/>
      <c r="R13" s="455">
        <v>0</v>
      </c>
      <c r="S13" s="455">
        <f>G13*K13+11526696.62</f>
        <v>34197365.519999996</v>
      </c>
      <c r="T13" s="455">
        <f>H13*L13+15486260.24</f>
        <v>38639836.75</v>
      </c>
      <c r="U13" s="457">
        <f t="shared" si="1"/>
        <v>72837202.269999996</v>
      </c>
      <c r="W13" s="414"/>
      <c r="X13" s="414"/>
    </row>
    <row r="14" spans="1:24" s="385" customFormat="1" x14ac:dyDescent="0.25">
      <c r="A14" s="415" t="s">
        <v>181</v>
      </c>
      <c r="B14" s="416" t="s">
        <v>414</v>
      </c>
      <c r="C14" s="417"/>
      <c r="D14" s="418" t="s">
        <v>409</v>
      </c>
      <c r="E14" s="419"/>
      <c r="F14" s="460">
        <v>19657.38</v>
      </c>
      <c r="G14" s="460">
        <v>19657.38</v>
      </c>
      <c r="H14" s="460">
        <v>19657.38</v>
      </c>
      <c r="I14" s="420"/>
      <c r="J14" s="462">
        <v>2</v>
      </c>
      <c r="K14" s="462">
        <v>2</v>
      </c>
      <c r="L14" s="462">
        <v>2</v>
      </c>
      <c r="M14" s="420"/>
      <c r="N14" s="420" t="s">
        <v>410</v>
      </c>
      <c r="O14" s="421"/>
      <c r="P14" s="453" t="s">
        <v>411</v>
      </c>
      <c r="Q14" s="422"/>
      <c r="R14" s="455">
        <v>0</v>
      </c>
      <c r="S14" s="455">
        <f t="shared" ref="S14:S77" si="2">G14*K14</f>
        <v>39314.76</v>
      </c>
      <c r="T14" s="455">
        <f t="shared" ref="T14:T77" si="3">H14*L14</f>
        <v>39314.76</v>
      </c>
      <c r="U14" s="457">
        <f t="shared" ref="U14:U77" si="4">R14+S14+T14</f>
        <v>78629.52</v>
      </c>
      <c r="W14" s="414"/>
      <c r="X14" s="414"/>
    </row>
    <row r="15" spans="1:24" s="385" customFormat="1" x14ac:dyDescent="0.25">
      <c r="A15" s="415" t="s">
        <v>181</v>
      </c>
      <c r="B15" s="416" t="s">
        <v>415</v>
      </c>
      <c r="C15" s="417"/>
      <c r="D15" s="418" t="s">
        <v>409</v>
      </c>
      <c r="E15" s="419"/>
      <c r="F15" s="460">
        <v>22190.98</v>
      </c>
      <c r="G15" s="460">
        <v>22190.98</v>
      </c>
      <c r="H15" s="460">
        <v>22190.98</v>
      </c>
      <c r="I15" s="420"/>
      <c r="J15" s="462">
        <v>11</v>
      </c>
      <c r="K15" s="462">
        <v>12</v>
      </c>
      <c r="L15" s="462">
        <v>8</v>
      </c>
      <c r="M15" s="420"/>
      <c r="N15" s="420" t="s">
        <v>410</v>
      </c>
      <c r="O15" s="421"/>
      <c r="P15" s="453" t="s">
        <v>411</v>
      </c>
      <c r="Q15" s="422"/>
      <c r="R15" s="455">
        <v>0</v>
      </c>
      <c r="S15" s="455">
        <f t="shared" si="2"/>
        <v>266291.76</v>
      </c>
      <c r="T15" s="455">
        <f t="shared" si="3"/>
        <v>177527.84</v>
      </c>
      <c r="U15" s="457">
        <f t="shared" si="4"/>
        <v>443819.6</v>
      </c>
      <c r="W15" s="414"/>
      <c r="X15" s="414"/>
    </row>
    <row r="16" spans="1:24" s="385" customFormat="1" x14ac:dyDescent="0.25">
      <c r="A16" s="415" t="s">
        <v>181</v>
      </c>
      <c r="B16" s="416" t="s">
        <v>416</v>
      </c>
      <c r="C16" s="417"/>
      <c r="D16" s="418" t="s">
        <v>409</v>
      </c>
      <c r="E16" s="419"/>
      <c r="F16" s="460">
        <v>24763.99</v>
      </c>
      <c r="G16" s="460">
        <v>24763.99</v>
      </c>
      <c r="H16" s="460">
        <v>24763.99</v>
      </c>
      <c r="I16" s="420"/>
      <c r="J16" s="462">
        <v>76</v>
      </c>
      <c r="K16" s="462">
        <v>79</v>
      </c>
      <c r="L16" s="462">
        <v>75</v>
      </c>
      <c r="M16" s="420"/>
      <c r="N16" s="420" t="s">
        <v>410</v>
      </c>
      <c r="O16" s="421"/>
      <c r="P16" s="453" t="s">
        <v>411</v>
      </c>
      <c r="Q16" s="422"/>
      <c r="R16" s="455">
        <v>0</v>
      </c>
      <c r="S16" s="455">
        <f t="shared" si="2"/>
        <v>1956355.2100000002</v>
      </c>
      <c r="T16" s="455">
        <f t="shared" si="3"/>
        <v>1857299.2500000002</v>
      </c>
      <c r="U16" s="457">
        <f t="shared" si="4"/>
        <v>3813654.4600000004</v>
      </c>
      <c r="W16" s="414"/>
      <c r="X16" s="414"/>
    </row>
    <row r="17" spans="1:24" s="385" customFormat="1" x14ac:dyDescent="0.25">
      <c r="A17" s="415" t="s">
        <v>181</v>
      </c>
      <c r="B17" s="416" t="s">
        <v>417</v>
      </c>
      <c r="C17" s="417"/>
      <c r="D17" s="418" t="s">
        <v>409</v>
      </c>
      <c r="E17" s="419"/>
      <c r="F17" s="460">
        <v>28671.72</v>
      </c>
      <c r="G17" s="460">
        <v>28671.72</v>
      </c>
      <c r="H17" s="460">
        <v>28671.72</v>
      </c>
      <c r="I17" s="420"/>
      <c r="J17" s="462">
        <v>235</v>
      </c>
      <c r="K17" s="462">
        <v>230</v>
      </c>
      <c r="L17" s="462">
        <v>233</v>
      </c>
      <c r="M17" s="420"/>
      <c r="N17" s="420" t="s">
        <v>410</v>
      </c>
      <c r="O17" s="421"/>
      <c r="P17" s="453" t="s">
        <v>411</v>
      </c>
      <c r="Q17" s="422"/>
      <c r="R17" s="455">
        <v>0</v>
      </c>
      <c r="S17" s="455">
        <f t="shared" si="2"/>
        <v>6594495.6000000006</v>
      </c>
      <c r="T17" s="455">
        <f t="shared" si="3"/>
        <v>6680510.7600000007</v>
      </c>
      <c r="U17" s="457">
        <f t="shared" si="4"/>
        <v>13275006.360000001</v>
      </c>
      <c r="W17" s="414"/>
      <c r="X17" s="414"/>
    </row>
    <row r="18" spans="1:24" s="385" customFormat="1" x14ac:dyDescent="0.25">
      <c r="A18" s="415" t="s">
        <v>181</v>
      </c>
      <c r="B18" s="416" t="s">
        <v>418</v>
      </c>
      <c r="C18" s="417"/>
      <c r="D18" s="418" t="s">
        <v>409</v>
      </c>
      <c r="E18" s="419"/>
      <c r="F18" s="460">
        <v>33880.1</v>
      </c>
      <c r="G18" s="460">
        <v>33880.1</v>
      </c>
      <c r="H18" s="460">
        <v>33880.1</v>
      </c>
      <c r="I18" s="420"/>
      <c r="J18" s="462">
        <v>395</v>
      </c>
      <c r="K18" s="462">
        <v>393</v>
      </c>
      <c r="L18" s="462">
        <v>398</v>
      </c>
      <c r="M18" s="420"/>
      <c r="N18" s="420" t="s">
        <v>410</v>
      </c>
      <c r="O18" s="421"/>
      <c r="P18" s="453" t="s">
        <v>411</v>
      </c>
      <c r="Q18" s="422"/>
      <c r="R18" s="455">
        <f>F18*J18-1667852.66</f>
        <v>11714786.84</v>
      </c>
      <c r="S18" s="455">
        <f t="shared" si="2"/>
        <v>13314879.299999999</v>
      </c>
      <c r="T18" s="455">
        <f t="shared" si="3"/>
        <v>13484279.799999999</v>
      </c>
      <c r="U18" s="457">
        <f t="shared" si="4"/>
        <v>38513945.939999998</v>
      </c>
      <c r="W18" s="414"/>
      <c r="X18" s="414"/>
    </row>
    <row r="19" spans="1:24" s="385" customFormat="1" x14ac:dyDescent="0.25">
      <c r="A19" s="415" t="s">
        <v>181</v>
      </c>
      <c r="B19" s="416" t="s">
        <v>419</v>
      </c>
      <c r="C19" s="417"/>
      <c r="D19" s="418" t="s">
        <v>409</v>
      </c>
      <c r="E19" s="419"/>
      <c r="F19" s="460">
        <v>39094.19</v>
      </c>
      <c r="G19" s="460">
        <v>39094.19</v>
      </c>
      <c r="H19" s="460">
        <v>39094.19</v>
      </c>
      <c r="I19" s="420"/>
      <c r="J19" s="462">
        <v>318</v>
      </c>
      <c r="K19" s="462">
        <v>321</v>
      </c>
      <c r="L19" s="462">
        <v>325</v>
      </c>
      <c r="M19" s="420"/>
      <c r="N19" s="420" t="s">
        <v>410</v>
      </c>
      <c r="O19" s="421"/>
      <c r="P19" s="453" t="s">
        <v>411</v>
      </c>
      <c r="Q19" s="422"/>
      <c r="R19" s="455">
        <f t="shared" ref="R19:R77" si="5">F19*J19</f>
        <v>12431952.42</v>
      </c>
      <c r="S19" s="455">
        <f t="shared" si="2"/>
        <v>12549234.99</v>
      </c>
      <c r="T19" s="455">
        <f t="shared" si="3"/>
        <v>12705611.75</v>
      </c>
      <c r="U19" s="457">
        <f t="shared" si="4"/>
        <v>37686799.159999996</v>
      </c>
      <c r="W19" s="414"/>
      <c r="X19" s="414"/>
    </row>
    <row r="20" spans="1:24" s="385" customFormat="1" x14ac:dyDescent="0.25">
      <c r="A20" s="415" t="s">
        <v>181</v>
      </c>
      <c r="B20" s="416" t="s">
        <v>420</v>
      </c>
      <c r="C20" s="417"/>
      <c r="D20" s="418" t="s">
        <v>409</v>
      </c>
      <c r="E20" s="419"/>
      <c r="F20" s="460">
        <v>7811.6</v>
      </c>
      <c r="G20" s="460">
        <v>7811.6</v>
      </c>
      <c r="H20" s="460">
        <v>7811.6</v>
      </c>
      <c r="I20" s="420"/>
      <c r="J20" s="462">
        <v>1</v>
      </c>
      <c r="K20" s="462">
        <v>1</v>
      </c>
      <c r="L20" s="462">
        <v>1</v>
      </c>
      <c r="M20" s="420"/>
      <c r="N20" s="420" t="s">
        <v>410</v>
      </c>
      <c r="O20" s="421"/>
      <c r="P20" s="453" t="s">
        <v>411</v>
      </c>
      <c r="Q20" s="422"/>
      <c r="R20" s="455">
        <f t="shared" si="5"/>
        <v>7811.6</v>
      </c>
      <c r="S20" s="455">
        <f t="shared" si="2"/>
        <v>7811.6</v>
      </c>
      <c r="T20" s="455">
        <f t="shared" si="3"/>
        <v>7811.6</v>
      </c>
      <c r="U20" s="457">
        <f t="shared" si="4"/>
        <v>23434.800000000003</v>
      </c>
      <c r="W20" s="414"/>
      <c r="X20" s="414"/>
    </row>
    <row r="21" spans="1:24" s="385" customFormat="1" x14ac:dyDescent="0.25">
      <c r="A21" s="415" t="s">
        <v>181</v>
      </c>
      <c r="B21" s="416" t="s">
        <v>421</v>
      </c>
      <c r="C21" s="417"/>
      <c r="D21" s="418" t="s">
        <v>409</v>
      </c>
      <c r="E21" s="419"/>
      <c r="F21" s="460">
        <v>8212.16</v>
      </c>
      <c r="G21" s="460">
        <v>8212.16</v>
      </c>
      <c r="H21" s="460">
        <v>8212.16</v>
      </c>
      <c r="I21" s="420"/>
      <c r="J21" s="462">
        <v>1</v>
      </c>
      <c r="K21" s="462">
        <v>1</v>
      </c>
      <c r="L21" s="462">
        <v>1</v>
      </c>
      <c r="M21" s="420"/>
      <c r="N21" s="420" t="s">
        <v>410</v>
      </c>
      <c r="O21" s="421"/>
      <c r="P21" s="453" t="s">
        <v>411</v>
      </c>
      <c r="Q21" s="422"/>
      <c r="R21" s="455">
        <f t="shared" si="5"/>
        <v>8212.16</v>
      </c>
      <c r="S21" s="455">
        <f t="shared" si="2"/>
        <v>8212.16</v>
      </c>
      <c r="T21" s="455">
        <f t="shared" si="3"/>
        <v>8212.16</v>
      </c>
      <c r="U21" s="457">
        <f t="shared" si="4"/>
        <v>24636.48</v>
      </c>
      <c r="W21" s="414"/>
      <c r="X21" s="414"/>
    </row>
    <row r="22" spans="1:24" s="385" customFormat="1" x14ac:dyDescent="0.25">
      <c r="A22" s="415" t="s">
        <v>181</v>
      </c>
      <c r="B22" s="416" t="s">
        <v>422</v>
      </c>
      <c r="C22" s="417"/>
      <c r="D22" s="418" t="s">
        <v>409</v>
      </c>
      <c r="E22" s="419"/>
      <c r="F22" s="460">
        <v>11095.47</v>
      </c>
      <c r="G22" s="460">
        <v>11095.47</v>
      </c>
      <c r="H22" s="460">
        <v>11095.47</v>
      </c>
      <c r="I22" s="420"/>
      <c r="J22" s="462">
        <v>4</v>
      </c>
      <c r="K22" s="462">
        <v>4</v>
      </c>
      <c r="L22" s="462">
        <v>4</v>
      </c>
      <c r="M22" s="420"/>
      <c r="N22" s="420" t="s">
        <v>410</v>
      </c>
      <c r="O22" s="421"/>
      <c r="P22" s="453" t="s">
        <v>411</v>
      </c>
      <c r="Q22" s="422"/>
      <c r="R22" s="455">
        <f t="shared" si="5"/>
        <v>44381.88</v>
      </c>
      <c r="S22" s="455">
        <f t="shared" si="2"/>
        <v>44381.88</v>
      </c>
      <c r="T22" s="455">
        <f t="shared" si="3"/>
        <v>44381.88</v>
      </c>
      <c r="U22" s="457">
        <f t="shared" si="4"/>
        <v>133145.63999999998</v>
      </c>
      <c r="W22" s="414"/>
      <c r="X22" s="414"/>
    </row>
    <row r="23" spans="1:24" s="385" customFormat="1" x14ac:dyDescent="0.25">
      <c r="A23" s="415" t="s">
        <v>181</v>
      </c>
      <c r="B23" s="416" t="s">
        <v>423</v>
      </c>
      <c r="C23" s="417"/>
      <c r="D23" s="418" t="s">
        <v>409</v>
      </c>
      <c r="E23" s="419"/>
      <c r="F23" s="460">
        <v>12382</v>
      </c>
      <c r="G23" s="460">
        <v>12382</v>
      </c>
      <c r="H23" s="460">
        <v>12382</v>
      </c>
      <c r="I23" s="420"/>
      <c r="J23" s="462">
        <v>4</v>
      </c>
      <c r="K23" s="462">
        <v>4</v>
      </c>
      <c r="L23" s="462">
        <v>4</v>
      </c>
      <c r="M23" s="420"/>
      <c r="N23" s="420" t="s">
        <v>410</v>
      </c>
      <c r="O23" s="421"/>
      <c r="P23" s="453" t="s">
        <v>411</v>
      </c>
      <c r="Q23" s="422"/>
      <c r="R23" s="455">
        <f t="shared" si="5"/>
        <v>49528</v>
      </c>
      <c r="S23" s="455">
        <f t="shared" si="2"/>
        <v>49528</v>
      </c>
      <c r="T23" s="455">
        <f t="shared" si="3"/>
        <v>49528</v>
      </c>
      <c r="U23" s="457">
        <f t="shared" si="4"/>
        <v>148584</v>
      </c>
      <c r="W23" s="414"/>
      <c r="X23" s="414"/>
    </row>
    <row r="24" spans="1:24" s="385" customFormat="1" x14ac:dyDescent="0.25">
      <c r="A24" s="415" t="s">
        <v>181</v>
      </c>
      <c r="B24" s="416" t="s">
        <v>424</v>
      </c>
      <c r="C24" s="417"/>
      <c r="D24" s="418" t="s">
        <v>409</v>
      </c>
      <c r="E24" s="419"/>
      <c r="F24" s="460">
        <v>14335.84</v>
      </c>
      <c r="G24" s="460">
        <v>14335.84</v>
      </c>
      <c r="H24" s="460">
        <v>14335.84</v>
      </c>
      <c r="I24" s="420"/>
      <c r="J24" s="462">
        <v>6</v>
      </c>
      <c r="K24" s="462">
        <v>5</v>
      </c>
      <c r="L24" s="462">
        <v>5</v>
      </c>
      <c r="M24" s="420"/>
      <c r="N24" s="420" t="s">
        <v>410</v>
      </c>
      <c r="O24" s="421"/>
      <c r="P24" s="453" t="s">
        <v>411</v>
      </c>
      <c r="Q24" s="422"/>
      <c r="R24" s="455">
        <f t="shared" si="5"/>
        <v>86015.040000000008</v>
      </c>
      <c r="S24" s="455">
        <f t="shared" si="2"/>
        <v>71679.199999999997</v>
      </c>
      <c r="T24" s="455">
        <f t="shared" si="3"/>
        <v>71679.199999999997</v>
      </c>
      <c r="U24" s="457">
        <f t="shared" si="4"/>
        <v>229373.44</v>
      </c>
      <c r="W24" s="414"/>
      <c r="X24" s="414"/>
    </row>
    <row r="25" spans="1:24" s="385" customFormat="1" x14ac:dyDescent="0.25">
      <c r="A25" s="415" t="s">
        <v>181</v>
      </c>
      <c r="B25" s="416" t="s">
        <v>425</v>
      </c>
      <c r="C25" s="417"/>
      <c r="D25" s="418" t="s">
        <v>409</v>
      </c>
      <c r="E25" s="419"/>
      <c r="F25" s="460">
        <v>16940.080000000002</v>
      </c>
      <c r="G25" s="460">
        <v>16940.080000000002</v>
      </c>
      <c r="H25" s="460">
        <v>16940.080000000002</v>
      </c>
      <c r="I25" s="420"/>
      <c r="J25" s="462">
        <v>1</v>
      </c>
      <c r="K25" s="462">
        <v>1</v>
      </c>
      <c r="L25" s="462">
        <v>1</v>
      </c>
      <c r="M25" s="420"/>
      <c r="N25" s="420" t="s">
        <v>410</v>
      </c>
      <c r="O25" s="421"/>
      <c r="P25" s="453" t="s">
        <v>411</v>
      </c>
      <c r="Q25" s="422"/>
      <c r="R25" s="455">
        <f t="shared" si="5"/>
        <v>16940.080000000002</v>
      </c>
      <c r="S25" s="455">
        <f t="shared" si="2"/>
        <v>16940.080000000002</v>
      </c>
      <c r="T25" s="455">
        <f t="shared" si="3"/>
        <v>16940.080000000002</v>
      </c>
      <c r="U25" s="457">
        <f t="shared" si="4"/>
        <v>50820.240000000005</v>
      </c>
      <c r="W25" s="414"/>
      <c r="X25" s="414"/>
    </row>
    <row r="26" spans="1:24" s="385" customFormat="1" x14ac:dyDescent="0.25">
      <c r="A26" s="415" t="s">
        <v>181</v>
      </c>
      <c r="B26" s="416" t="s">
        <v>426</v>
      </c>
      <c r="C26" s="417"/>
      <c r="D26" s="418" t="s">
        <v>409</v>
      </c>
      <c r="E26" s="419"/>
      <c r="F26" s="460">
        <v>19547.11</v>
      </c>
      <c r="G26" s="460">
        <v>19547.11</v>
      </c>
      <c r="H26" s="460">
        <v>19547.11</v>
      </c>
      <c r="I26" s="420"/>
      <c r="J26" s="462">
        <v>3</v>
      </c>
      <c r="K26" s="462">
        <v>3</v>
      </c>
      <c r="L26" s="462">
        <v>3</v>
      </c>
      <c r="M26" s="420"/>
      <c r="N26" s="420" t="s">
        <v>410</v>
      </c>
      <c r="O26" s="421"/>
      <c r="P26" s="453" t="s">
        <v>411</v>
      </c>
      <c r="Q26" s="422"/>
      <c r="R26" s="455">
        <f t="shared" si="5"/>
        <v>58641.33</v>
      </c>
      <c r="S26" s="455">
        <f t="shared" si="2"/>
        <v>58641.33</v>
      </c>
      <c r="T26" s="455">
        <f t="shared" si="3"/>
        <v>58641.33</v>
      </c>
      <c r="U26" s="457">
        <f t="shared" si="4"/>
        <v>175923.99</v>
      </c>
      <c r="W26" s="414"/>
      <c r="X26" s="414"/>
    </row>
    <row r="27" spans="1:24" s="385" customFormat="1" x14ac:dyDescent="0.25">
      <c r="A27" s="415" t="s">
        <v>181</v>
      </c>
      <c r="B27" s="416" t="s">
        <v>427</v>
      </c>
      <c r="C27" s="417"/>
      <c r="D27" s="418" t="s">
        <v>409</v>
      </c>
      <c r="E27" s="419"/>
      <c r="F27" s="460">
        <v>333.19</v>
      </c>
      <c r="G27" s="460">
        <v>333.19</v>
      </c>
      <c r="H27" s="460">
        <v>333.19</v>
      </c>
      <c r="I27" s="420"/>
      <c r="J27" s="462">
        <v>97</v>
      </c>
      <c r="K27" s="462">
        <v>91</v>
      </c>
      <c r="L27" s="462">
        <v>108</v>
      </c>
      <c r="M27" s="420"/>
      <c r="N27" s="420" t="s">
        <v>410</v>
      </c>
      <c r="O27" s="421"/>
      <c r="P27" s="453" t="s">
        <v>411</v>
      </c>
      <c r="Q27" s="422"/>
      <c r="R27" s="455">
        <v>0</v>
      </c>
      <c r="S27" s="455">
        <f t="shared" si="2"/>
        <v>30320.29</v>
      </c>
      <c r="T27" s="455">
        <f t="shared" si="3"/>
        <v>35984.519999999997</v>
      </c>
      <c r="U27" s="457">
        <f t="shared" si="4"/>
        <v>66304.81</v>
      </c>
      <c r="W27" s="414"/>
      <c r="X27" s="414"/>
    </row>
    <row r="28" spans="1:24" s="385" customFormat="1" x14ac:dyDescent="0.25">
      <c r="A28" s="415" t="s">
        <v>181</v>
      </c>
      <c r="B28" s="416" t="s">
        <v>428</v>
      </c>
      <c r="C28" s="417"/>
      <c r="D28" s="418" t="s">
        <v>409</v>
      </c>
      <c r="E28" s="419"/>
      <c r="F28" s="460">
        <v>390.05</v>
      </c>
      <c r="G28" s="460">
        <v>390.05</v>
      </c>
      <c r="H28" s="460">
        <v>390.05</v>
      </c>
      <c r="I28" s="420"/>
      <c r="J28" s="462">
        <v>134</v>
      </c>
      <c r="K28" s="462">
        <v>134</v>
      </c>
      <c r="L28" s="462">
        <v>152</v>
      </c>
      <c r="M28" s="420"/>
      <c r="N28" s="420" t="s">
        <v>410</v>
      </c>
      <c r="O28" s="421"/>
      <c r="P28" s="453" t="s">
        <v>411</v>
      </c>
      <c r="Q28" s="422"/>
      <c r="R28" s="455">
        <v>0</v>
      </c>
      <c r="S28" s="455">
        <f t="shared" si="2"/>
        <v>52266.700000000004</v>
      </c>
      <c r="T28" s="455">
        <f t="shared" si="3"/>
        <v>59287.6</v>
      </c>
      <c r="U28" s="457">
        <f t="shared" si="4"/>
        <v>111554.3</v>
      </c>
      <c r="W28" s="414"/>
      <c r="X28" s="414"/>
    </row>
    <row r="29" spans="1:24" s="385" customFormat="1" x14ac:dyDescent="0.25">
      <c r="A29" s="415" t="s">
        <v>181</v>
      </c>
      <c r="B29" s="416" t="s">
        <v>429</v>
      </c>
      <c r="C29" s="417"/>
      <c r="D29" s="418" t="s">
        <v>409</v>
      </c>
      <c r="E29" s="419"/>
      <c r="F29" s="460">
        <v>490.74</v>
      </c>
      <c r="G29" s="460">
        <v>490.74</v>
      </c>
      <c r="H29" s="460">
        <v>490.74</v>
      </c>
      <c r="I29" s="420"/>
      <c r="J29" s="462">
        <v>231</v>
      </c>
      <c r="K29" s="462">
        <v>231</v>
      </c>
      <c r="L29" s="462">
        <v>232</v>
      </c>
      <c r="M29" s="420"/>
      <c r="N29" s="420" t="s">
        <v>410</v>
      </c>
      <c r="O29" s="421"/>
      <c r="P29" s="453" t="s">
        <v>411</v>
      </c>
      <c r="Q29" s="422"/>
      <c r="R29" s="455">
        <v>0</v>
      </c>
      <c r="S29" s="455">
        <f t="shared" si="2"/>
        <v>113360.94</v>
      </c>
      <c r="T29" s="455">
        <f t="shared" si="3"/>
        <v>113851.68000000001</v>
      </c>
      <c r="U29" s="457">
        <f t="shared" si="4"/>
        <v>227212.62</v>
      </c>
      <c r="W29" s="414"/>
      <c r="X29" s="414"/>
    </row>
    <row r="30" spans="1:24" s="385" customFormat="1" x14ac:dyDescent="0.25">
      <c r="A30" s="415" t="s">
        <v>181</v>
      </c>
      <c r="B30" s="416" t="s">
        <v>430</v>
      </c>
      <c r="C30" s="417"/>
      <c r="D30" s="418" t="s">
        <v>409</v>
      </c>
      <c r="E30" s="419"/>
      <c r="F30" s="460">
        <v>508.83</v>
      </c>
      <c r="G30" s="460">
        <v>508.83</v>
      </c>
      <c r="H30" s="460">
        <v>508.83</v>
      </c>
      <c r="I30" s="420"/>
      <c r="J30" s="462">
        <v>12454</v>
      </c>
      <c r="K30" s="462">
        <v>12569</v>
      </c>
      <c r="L30" s="462">
        <v>12945</v>
      </c>
      <c r="M30" s="420"/>
      <c r="N30" s="420" t="s">
        <v>410</v>
      </c>
      <c r="O30" s="421"/>
      <c r="P30" s="453" t="s">
        <v>411</v>
      </c>
      <c r="Q30" s="422"/>
      <c r="R30" s="455">
        <v>0</v>
      </c>
      <c r="S30" s="455">
        <f t="shared" si="2"/>
        <v>6395484.2699999996</v>
      </c>
      <c r="T30" s="455">
        <f t="shared" si="3"/>
        <v>6586804.3499999996</v>
      </c>
      <c r="U30" s="457">
        <f t="shared" si="4"/>
        <v>12982288.619999999</v>
      </c>
      <c r="W30" s="414"/>
      <c r="X30" s="414"/>
    </row>
    <row r="31" spans="1:24" s="385" customFormat="1" x14ac:dyDescent="0.25">
      <c r="A31" s="415" t="s">
        <v>181</v>
      </c>
      <c r="B31" s="416" t="s">
        <v>431</v>
      </c>
      <c r="C31" s="417"/>
      <c r="D31" s="418" t="s">
        <v>409</v>
      </c>
      <c r="E31" s="419"/>
      <c r="F31" s="460">
        <v>320.11</v>
      </c>
      <c r="G31" s="460">
        <v>320.11</v>
      </c>
      <c r="H31" s="460">
        <v>320.11</v>
      </c>
      <c r="I31" s="420"/>
      <c r="J31" s="462">
        <v>191</v>
      </c>
      <c r="K31" s="462">
        <v>206</v>
      </c>
      <c r="L31" s="462">
        <v>210</v>
      </c>
      <c r="M31" s="420"/>
      <c r="N31" s="420" t="s">
        <v>410</v>
      </c>
      <c r="O31" s="421"/>
      <c r="P31" s="453" t="s">
        <v>411</v>
      </c>
      <c r="Q31" s="422"/>
      <c r="R31" s="455">
        <v>0</v>
      </c>
      <c r="S31" s="455">
        <f t="shared" si="2"/>
        <v>65942.66</v>
      </c>
      <c r="T31" s="455">
        <f t="shared" si="3"/>
        <v>67223.100000000006</v>
      </c>
      <c r="U31" s="457">
        <f t="shared" si="4"/>
        <v>133165.76000000001</v>
      </c>
      <c r="W31" s="414"/>
      <c r="X31" s="414"/>
    </row>
    <row r="32" spans="1:24" s="385" customFormat="1" x14ac:dyDescent="0.25">
      <c r="A32" s="415" t="s">
        <v>181</v>
      </c>
      <c r="B32" s="416" t="s">
        <v>432</v>
      </c>
      <c r="C32" s="417"/>
      <c r="D32" s="418" t="s">
        <v>409</v>
      </c>
      <c r="E32" s="419"/>
      <c r="F32" s="460">
        <v>656.85</v>
      </c>
      <c r="G32" s="460">
        <v>656.85</v>
      </c>
      <c r="H32" s="460">
        <v>656.85</v>
      </c>
      <c r="I32" s="420"/>
      <c r="J32" s="462">
        <v>32</v>
      </c>
      <c r="K32" s="462">
        <v>23</v>
      </c>
      <c r="L32" s="462">
        <v>20</v>
      </c>
      <c r="M32" s="420"/>
      <c r="N32" s="420" t="s">
        <v>410</v>
      </c>
      <c r="O32" s="421"/>
      <c r="P32" s="453" t="s">
        <v>411</v>
      </c>
      <c r="Q32" s="422"/>
      <c r="R32" s="455">
        <v>0</v>
      </c>
      <c r="S32" s="455">
        <f t="shared" si="2"/>
        <v>15107.550000000001</v>
      </c>
      <c r="T32" s="455">
        <f t="shared" si="3"/>
        <v>13137</v>
      </c>
      <c r="U32" s="457">
        <f t="shared" si="4"/>
        <v>28244.550000000003</v>
      </c>
      <c r="W32" s="414"/>
      <c r="X32" s="414"/>
    </row>
    <row r="33" spans="1:24" s="385" customFormat="1" x14ac:dyDescent="0.25">
      <c r="A33" s="415" t="s">
        <v>181</v>
      </c>
      <c r="B33" s="416" t="s">
        <v>433</v>
      </c>
      <c r="C33" s="417"/>
      <c r="D33" s="418" t="s">
        <v>409</v>
      </c>
      <c r="E33" s="419"/>
      <c r="F33" s="460">
        <v>711.58</v>
      </c>
      <c r="G33" s="460">
        <v>711.58</v>
      </c>
      <c r="H33" s="460">
        <v>711.58</v>
      </c>
      <c r="I33" s="420"/>
      <c r="J33" s="462">
        <v>78</v>
      </c>
      <c r="K33" s="462">
        <v>77</v>
      </c>
      <c r="L33" s="462">
        <v>75</v>
      </c>
      <c r="M33" s="420"/>
      <c r="N33" s="420" t="s">
        <v>410</v>
      </c>
      <c r="O33" s="421"/>
      <c r="P33" s="453" t="s">
        <v>411</v>
      </c>
      <c r="Q33" s="422"/>
      <c r="R33" s="455">
        <v>0</v>
      </c>
      <c r="S33" s="455">
        <f t="shared" si="2"/>
        <v>54791.66</v>
      </c>
      <c r="T33" s="455">
        <f t="shared" si="3"/>
        <v>53368.5</v>
      </c>
      <c r="U33" s="457">
        <f t="shared" si="4"/>
        <v>108160.16</v>
      </c>
      <c r="W33" s="414"/>
      <c r="X33" s="414"/>
    </row>
    <row r="34" spans="1:24" s="385" customFormat="1" x14ac:dyDescent="0.25">
      <c r="A34" s="415" t="s">
        <v>181</v>
      </c>
      <c r="B34" s="416" t="s">
        <v>434</v>
      </c>
      <c r="C34" s="417"/>
      <c r="D34" s="418" t="s">
        <v>409</v>
      </c>
      <c r="E34" s="419"/>
      <c r="F34" s="460">
        <v>766.5</v>
      </c>
      <c r="G34" s="460">
        <v>766.5</v>
      </c>
      <c r="H34" s="460">
        <v>766.5</v>
      </c>
      <c r="I34" s="420"/>
      <c r="J34" s="462">
        <v>74</v>
      </c>
      <c r="K34" s="462">
        <v>63</v>
      </c>
      <c r="L34" s="462">
        <v>56</v>
      </c>
      <c r="M34" s="420"/>
      <c r="N34" s="420" t="s">
        <v>410</v>
      </c>
      <c r="O34" s="421"/>
      <c r="P34" s="453" t="s">
        <v>411</v>
      </c>
      <c r="Q34" s="422"/>
      <c r="R34" s="455">
        <v>0</v>
      </c>
      <c r="S34" s="455">
        <f t="shared" si="2"/>
        <v>48289.5</v>
      </c>
      <c r="T34" s="455">
        <f t="shared" si="3"/>
        <v>42924</v>
      </c>
      <c r="U34" s="457">
        <f t="shared" si="4"/>
        <v>91213.5</v>
      </c>
      <c r="W34" s="414"/>
      <c r="X34" s="414"/>
    </row>
    <row r="35" spans="1:24" s="385" customFormat="1" x14ac:dyDescent="0.25">
      <c r="A35" s="415" t="s">
        <v>181</v>
      </c>
      <c r="B35" s="416" t="s">
        <v>435</v>
      </c>
      <c r="C35" s="417"/>
      <c r="D35" s="418" t="s">
        <v>409</v>
      </c>
      <c r="E35" s="419"/>
      <c r="F35" s="460">
        <v>875.83</v>
      </c>
      <c r="G35" s="460">
        <v>875.83</v>
      </c>
      <c r="H35" s="460">
        <v>875.83</v>
      </c>
      <c r="I35" s="420"/>
      <c r="J35" s="462">
        <v>3</v>
      </c>
      <c r="K35" s="462">
        <v>4</v>
      </c>
      <c r="L35" s="462">
        <v>4</v>
      </c>
      <c r="M35" s="420"/>
      <c r="N35" s="420" t="s">
        <v>410</v>
      </c>
      <c r="O35" s="421"/>
      <c r="P35" s="453" t="s">
        <v>411</v>
      </c>
      <c r="Q35" s="422"/>
      <c r="R35" s="455">
        <v>0</v>
      </c>
      <c r="S35" s="455">
        <f t="shared" si="2"/>
        <v>3503.32</v>
      </c>
      <c r="T35" s="455">
        <f t="shared" si="3"/>
        <v>3503.32</v>
      </c>
      <c r="U35" s="457">
        <f t="shared" si="4"/>
        <v>7006.64</v>
      </c>
      <c r="W35" s="414"/>
      <c r="X35" s="414"/>
    </row>
    <row r="36" spans="1:24" s="385" customFormat="1" x14ac:dyDescent="0.25">
      <c r="A36" s="415" t="s">
        <v>181</v>
      </c>
      <c r="B36" s="416" t="s">
        <v>436</v>
      </c>
      <c r="C36" s="417"/>
      <c r="D36" s="418" t="s">
        <v>409</v>
      </c>
      <c r="E36" s="419"/>
      <c r="F36" s="460">
        <v>875.83</v>
      </c>
      <c r="G36" s="460">
        <v>875.83</v>
      </c>
      <c r="H36" s="460">
        <v>875.83</v>
      </c>
      <c r="I36" s="420"/>
      <c r="J36" s="462">
        <v>67</v>
      </c>
      <c r="K36" s="462">
        <v>81</v>
      </c>
      <c r="L36" s="462">
        <v>79</v>
      </c>
      <c r="M36" s="420"/>
      <c r="N36" s="420" t="s">
        <v>410</v>
      </c>
      <c r="O36" s="421"/>
      <c r="P36" s="453" t="s">
        <v>411</v>
      </c>
      <c r="Q36" s="422"/>
      <c r="R36" s="455">
        <v>0</v>
      </c>
      <c r="S36" s="455">
        <f t="shared" si="2"/>
        <v>70942.23000000001</v>
      </c>
      <c r="T36" s="455">
        <f t="shared" si="3"/>
        <v>69190.570000000007</v>
      </c>
      <c r="U36" s="457">
        <f t="shared" si="4"/>
        <v>140132.80000000002</v>
      </c>
      <c r="W36" s="414"/>
      <c r="X36" s="414"/>
    </row>
    <row r="37" spans="1:24" s="385" customFormat="1" x14ac:dyDescent="0.25">
      <c r="A37" s="415" t="s">
        <v>181</v>
      </c>
      <c r="B37" s="416" t="s">
        <v>437</v>
      </c>
      <c r="C37" s="417"/>
      <c r="D37" s="418" t="s">
        <v>409</v>
      </c>
      <c r="E37" s="419"/>
      <c r="F37" s="460">
        <v>985.57</v>
      </c>
      <c r="G37" s="460">
        <v>985.57</v>
      </c>
      <c r="H37" s="460">
        <v>985.57</v>
      </c>
      <c r="I37" s="420"/>
      <c r="J37" s="462">
        <v>37</v>
      </c>
      <c r="K37" s="462">
        <v>36</v>
      </c>
      <c r="L37" s="462">
        <v>41</v>
      </c>
      <c r="M37" s="420"/>
      <c r="N37" s="420" t="s">
        <v>410</v>
      </c>
      <c r="O37" s="421"/>
      <c r="P37" s="453" t="s">
        <v>411</v>
      </c>
      <c r="Q37" s="422"/>
      <c r="R37" s="455">
        <v>0</v>
      </c>
      <c r="S37" s="455">
        <f t="shared" si="2"/>
        <v>35480.520000000004</v>
      </c>
      <c r="T37" s="455">
        <f t="shared" si="3"/>
        <v>40408.370000000003</v>
      </c>
      <c r="U37" s="457">
        <f t="shared" si="4"/>
        <v>75888.890000000014</v>
      </c>
      <c r="W37" s="414"/>
      <c r="X37" s="414"/>
    </row>
    <row r="38" spans="1:24" s="385" customFormat="1" x14ac:dyDescent="0.25">
      <c r="A38" s="415" t="s">
        <v>181</v>
      </c>
      <c r="B38" s="416" t="s">
        <v>438</v>
      </c>
      <c r="C38" s="417"/>
      <c r="D38" s="418" t="s">
        <v>409</v>
      </c>
      <c r="E38" s="419"/>
      <c r="F38" s="460">
        <v>1094.73</v>
      </c>
      <c r="G38" s="460">
        <v>1094.73</v>
      </c>
      <c r="H38" s="460">
        <v>1094.73</v>
      </c>
      <c r="I38" s="420"/>
      <c r="J38" s="462">
        <v>19</v>
      </c>
      <c r="K38" s="462">
        <v>29</v>
      </c>
      <c r="L38" s="462">
        <v>31</v>
      </c>
      <c r="M38" s="420"/>
      <c r="N38" s="420" t="s">
        <v>410</v>
      </c>
      <c r="O38" s="421"/>
      <c r="P38" s="453" t="s">
        <v>411</v>
      </c>
      <c r="Q38" s="422"/>
      <c r="R38" s="455">
        <v>0</v>
      </c>
      <c r="S38" s="455">
        <f t="shared" si="2"/>
        <v>31747.170000000002</v>
      </c>
      <c r="T38" s="455">
        <f t="shared" si="3"/>
        <v>33936.629999999997</v>
      </c>
      <c r="U38" s="457">
        <f t="shared" si="4"/>
        <v>65683.8</v>
      </c>
      <c r="W38" s="414"/>
      <c r="X38" s="414"/>
    </row>
    <row r="39" spans="1:24" s="385" customFormat="1" x14ac:dyDescent="0.25">
      <c r="A39" s="415" t="s">
        <v>181</v>
      </c>
      <c r="B39" s="416" t="s">
        <v>439</v>
      </c>
      <c r="C39" s="417"/>
      <c r="D39" s="418" t="s">
        <v>409</v>
      </c>
      <c r="E39" s="419"/>
      <c r="F39" s="460">
        <v>9828.6299999999992</v>
      </c>
      <c r="G39" s="460">
        <v>9828.6299999999992</v>
      </c>
      <c r="H39" s="460">
        <v>9828.6299999999992</v>
      </c>
      <c r="I39" s="420"/>
      <c r="J39" s="462">
        <v>1</v>
      </c>
      <c r="K39" s="462">
        <v>1</v>
      </c>
      <c r="L39" s="462">
        <v>1</v>
      </c>
      <c r="M39" s="420"/>
      <c r="N39" s="420" t="s">
        <v>410</v>
      </c>
      <c r="O39" s="421"/>
      <c r="P39" s="453" t="s">
        <v>411</v>
      </c>
      <c r="Q39" s="422"/>
      <c r="R39" s="455">
        <f t="shared" si="5"/>
        <v>9828.6299999999992</v>
      </c>
      <c r="S39" s="455">
        <f t="shared" si="2"/>
        <v>9828.6299999999992</v>
      </c>
      <c r="T39" s="455">
        <f t="shared" si="3"/>
        <v>9828.6299999999992</v>
      </c>
      <c r="U39" s="457">
        <f t="shared" si="4"/>
        <v>29485.89</v>
      </c>
      <c r="W39" s="414"/>
      <c r="X39" s="414"/>
    </row>
    <row r="40" spans="1:24" s="385" customFormat="1" x14ac:dyDescent="0.25">
      <c r="A40" s="415" t="s">
        <v>181</v>
      </c>
      <c r="B40" s="416" t="s">
        <v>440</v>
      </c>
      <c r="C40" s="417"/>
      <c r="D40" s="418" t="s">
        <v>409</v>
      </c>
      <c r="E40" s="419"/>
      <c r="F40" s="460">
        <v>12871.07</v>
      </c>
      <c r="G40" s="460">
        <v>12871.07</v>
      </c>
      <c r="H40" s="460">
        <v>12871.07</v>
      </c>
      <c r="I40" s="420"/>
      <c r="J40" s="462">
        <v>2</v>
      </c>
      <c r="K40" s="462">
        <v>2</v>
      </c>
      <c r="L40" s="462">
        <v>2</v>
      </c>
      <c r="M40" s="420"/>
      <c r="N40" s="420" t="s">
        <v>410</v>
      </c>
      <c r="O40" s="421"/>
      <c r="P40" s="453" t="s">
        <v>411</v>
      </c>
      <c r="Q40" s="422"/>
      <c r="R40" s="455">
        <f t="shared" si="5"/>
        <v>25742.14</v>
      </c>
      <c r="S40" s="455">
        <f t="shared" si="2"/>
        <v>25742.14</v>
      </c>
      <c r="T40" s="455">
        <f t="shared" si="3"/>
        <v>25742.14</v>
      </c>
      <c r="U40" s="457">
        <f t="shared" si="4"/>
        <v>77226.42</v>
      </c>
      <c r="W40" s="414"/>
      <c r="X40" s="414"/>
    </row>
    <row r="41" spans="1:24" s="385" customFormat="1" x14ac:dyDescent="0.25">
      <c r="A41" s="415" t="s">
        <v>181</v>
      </c>
      <c r="B41" s="416" t="s">
        <v>441</v>
      </c>
      <c r="C41" s="417"/>
      <c r="D41" s="418" t="s">
        <v>409</v>
      </c>
      <c r="E41" s="419"/>
      <c r="F41" s="460">
        <v>16021.14</v>
      </c>
      <c r="G41" s="460">
        <v>16021.14</v>
      </c>
      <c r="H41" s="460">
        <v>16021.14</v>
      </c>
      <c r="I41" s="420"/>
      <c r="J41" s="462">
        <v>10</v>
      </c>
      <c r="K41" s="462">
        <v>9</v>
      </c>
      <c r="L41" s="462">
        <v>9</v>
      </c>
      <c r="M41" s="420"/>
      <c r="N41" s="420" t="s">
        <v>410</v>
      </c>
      <c r="O41" s="421"/>
      <c r="P41" s="453" t="s">
        <v>411</v>
      </c>
      <c r="Q41" s="422"/>
      <c r="R41" s="455">
        <f t="shared" si="5"/>
        <v>160211.4</v>
      </c>
      <c r="S41" s="455">
        <f t="shared" si="2"/>
        <v>144190.26</v>
      </c>
      <c r="T41" s="455">
        <f t="shared" si="3"/>
        <v>144190.26</v>
      </c>
      <c r="U41" s="457">
        <f t="shared" si="4"/>
        <v>448591.92000000004</v>
      </c>
      <c r="W41" s="414"/>
      <c r="X41" s="414"/>
    </row>
    <row r="42" spans="1:24" s="385" customFormat="1" x14ac:dyDescent="0.25">
      <c r="A42" s="415" t="s">
        <v>181</v>
      </c>
      <c r="B42" s="416" t="s">
        <v>442</v>
      </c>
      <c r="C42" s="417"/>
      <c r="D42" s="418" t="s">
        <v>409</v>
      </c>
      <c r="E42" s="419"/>
      <c r="F42" s="460">
        <v>19221.89</v>
      </c>
      <c r="G42" s="460">
        <v>19221.89</v>
      </c>
      <c r="H42" s="460">
        <v>19221.89</v>
      </c>
      <c r="I42" s="420"/>
      <c r="J42" s="462">
        <v>34</v>
      </c>
      <c r="K42" s="462">
        <v>33</v>
      </c>
      <c r="L42" s="462">
        <v>33</v>
      </c>
      <c r="M42" s="420"/>
      <c r="N42" s="420" t="s">
        <v>410</v>
      </c>
      <c r="O42" s="421"/>
      <c r="P42" s="453" t="s">
        <v>411</v>
      </c>
      <c r="Q42" s="422"/>
      <c r="R42" s="455">
        <f t="shared" si="5"/>
        <v>653544.26</v>
      </c>
      <c r="S42" s="455">
        <f t="shared" si="2"/>
        <v>634322.37</v>
      </c>
      <c r="T42" s="455">
        <f t="shared" si="3"/>
        <v>634322.37</v>
      </c>
      <c r="U42" s="457">
        <f t="shared" si="4"/>
        <v>1922189</v>
      </c>
      <c r="W42" s="414"/>
      <c r="X42" s="414"/>
    </row>
    <row r="43" spans="1:24" s="385" customFormat="1" x14ac:dyDescent="0.25">
      <c r="A43" s="415" t="s">
        <v>181</v>
      </c>
      <c r="B43" s="416" t="s">
        <v>443</v>
      </c>
      <c r="C43" s="417"/>
      <c r="D43" s="418" t="s">
        <v>409</v>
      </c>
      <c r="E43" s="419"/>
      <c r="F43" s="460">
        <v>20771.55</v>
      </c>
      <c r="G43" s="460">
        <v>20771.55</v>
      </c>
      <c r="H43" s="460">
        <v>20771.55</v>
      </c>
      <c r="I43" s="420"/>
      <c r="J43" s="462">
        <v>41</v>
      </c>
      <c r="K43" s="462">
        <v>39</v>
      </c>
      <c r="L43" s="462">
        <v>40</v>
      </c>
      <c r="M43" s="420"/>
      <c r="N43" s="420" t="s">
        <v>410</v>
      </c>
      <c r="O43" s="421"/>
      <c r="P43" s="453" t="s">
        <v>411</v>
      </c>
      <c r="Q43" s="422"/>
      <c r="R43" s="455">
        <f t="shared" si="5"/>
        <v>851633.54999999993</v>
      </c>
      <c r="S43" s="455">
        <f t="shared" si="2"/>
        <v>810090.45</v>
      </c>
      <c r="T43" s="455">
        <f t="shared" si="3"/>
        <v>830862</v>
      </c>
      <c r="U43" s="457">
        <f t="shared" si="4"/>
        <v>2492586</v>
      </c>
      <c r="W43" s="414"/>
      <c r="X43" s="414"/>
    </row>
    <row r="44" spans="1:24" s="385" customFormat="1" x14ac:dyDescent="0.25">
      <c r="A44" s="415" t="s">
        <v>181</v>
      </c>
      <c r="B44" s="416" t="s">
        <v>444</v>
      </c>
      <c r="C44" s="417"/>
      <c r="D44" s="418" t="s">
        <v>409</v>
      </c>
      <c r="E44" s="419"/>
      <c r="F44" s="460">
        <v>21896.880000000001</v>
      </c>
      <c r="G44" s="460">
        <v>21896.880000000001</v>
      </c>
      <c r="H44" s="460">
        <v>21896.880000000001</v>
      </c>
      <c r="I44" s="420"/>
      <c r="J44" s="462">
        <v>95</v>
      </c>
      <c r="K44" s="462">
        <v>98</v>
      </c>
      <c r="L44" s="462">
        <v>98</v>
      </c>
      <c r="M44" s="420"/>
      <c r="N44" s="420" t="s">
        <v>410</v>
      </c>
      <c r="O44" s="421"/>
      <c r="P44" s="453" t="s">
        <v>411</v>
      </c>
      <c r="Q44" s="422"/>
      <c r="R44" s="455">
        <f t="shared" si="5"/>
        <v>2080203.6</v>
      </c>
      <c r="S44" s="455">
        <f t="shared" si="2"/>
        <v>2145894.2400000002</v>
      </c>
      <c r="T44" s="455">
        <f t="shared" si="3"/>
        <v>2145894.2400000002</v>
      </c>
      <c r="U44" s="457">
        <f t="shared" si="4"/>
        <v>6371992.0800000001</v>
      </c>
      <c r="W44" s="414"/>
      <c r="X44" s="414"/>
    </row>
    <row r="45" spans="1:24" s="385" customFormat="1" x14ac:dyDescent="0.25">
      <c r="A45" s="415" t="s">
        <v>181</v>
      </c>
      <c r="B45" s="416" t="s">
        <v>445</v>
      </c>
      <c r="C45" s="417"/>
      <c r="D45" s="418" t="s">
        <v>409</v>
      </c>
      <c r="E45" s="419"/>
      <c r="F45" s="460">
        <v>24447.3</v>
      </c>
      <c r="G45" s="460">
        <v>24447.3</v>
      </c>
      <c r="H45" s="460">
        <v>24447.3</v>
      </c>
      <c r="I45" s="420"/>
      <c r="J45" s="462">
        <v>95</v>
      </c>
      <c r="K45" s="462">
        <v>93</v>
      </c>
      <c r="L45" s="462">
        <v>93</v>
      </c>
      <c r="M45" s="420"/>
      <c r="N45" s="420" t="s">
        <v>410</v>
      </c>
      <c r="O45" s="421"/>
      <c r="P45" s="453" t="s">
        <v>411</v>
      </c>
      <c r="Q45" s="422"/>
      <c r="R45" s="455">
        <f t="shared" si="5"/>
        <v>2322493.5</v>
      </c>
      <c r="S45" s="455">
        <f t="shared" si="2"/>
        <v>2273598.9</v>
      </c>
      <c r="T45" s="455">
        <f t="shared" si="3"/>
        <v>2273598.9</v>
      </c>
      <c r="U45" s="457">
        <f t="shared" si="4"/>
        <v>6869691.3000000007</v>
      </c>
      <c r="W45" s="414"/>
      <c r="X45" s="414"/>
    </row>
    <row r="46" spans="1:24" s="385" customFormat="1" x14ac:dyDescent="0.25">
      <c r="A46" s="415" t="s">
        <v>181</v>
      </c>
      <c r="B46" s="416" t="s">
        <v>446</v>
      </c>
      <c r="C46" s="417"/>
      <c r="D46" s="418" t="s">
        <v>409</v>
      </c>
      <c r="E46" s="419"/>
      <c r="F46" s="460">
        <v>0</v>
      </c>
      <c r="G46" s="460">
        <v>4914.3100000000004</v>
      </c>
      <c r="H46" s="460">
        <v>4914.3100000000004</v>
      </c>
      <c r="I46" s="420"/>
      <c r="J46" s="462">
        <v>0</v>
      </c>
      <c r="K46" s="462">
        <v>1</v>
      </c>
      <c r="L46" s="462">
        <v>1</v>
      </c>
      <c r="M46" s="420"/>
      <c r="N46" s="420" t="s">
        <v>410</v>
      </c>
      <c r="O46" s="421"/>
      <c r="P46" s="453" t="s">
        <v>411</v>
      </c>
      <c r="Q46" s="422"/>
      <c r="R46" s="455">
        <f t="shared" si="5"/>
        <v>0</v>
      </c>
      <c r="S46" s="455">
        <f t="shared" si="2"/>
        <v>4914.3100000000004</v>
      </c>
      <c r="T46" s="455">
        <f t="shared" si="3"/>
        <v>4914.3100000000004</v>
      </c>
      <c r="U46" s="457">
        <f t="shared" si="4"/>
        <v>9828.6200000000008</v>
      </c>
      <c r="W46" s="414"/>
      <c r="X46" s="414"/>
    </row>
    <row r="47" spans="1:24" s="385" customFormat="1" x14ac:dyDescent="0.25">
      <c r="A47" s="415" t="s">
        <v>181</v>
      </c>
      <c r="B47" s="416" t="s">
        <v>447</v>
      </c>
      <c r="C47" s="417"/>
      <c r="D47" s="418" t="s">
        <v>409</v>
      </c>
      <c r="E47" s="419"/>
      <c r="F47" s="460">
        <v>8010.59</v>
      </c>
      <c r="G47" s="460">
        <v>8010.59</v>
      </c>
      <c r="H47" s="460">
        <v>8010.59</v>
      </c>
      <c r="I47" s="420"/>
      <c r="J47" s="462">
        <v>4</v>
      </c>
      <c r="K47" s="462">
        <v>4</v>
      </c>
      <c r="L47" s="462">
        <v>4</v>
      </c>
      <c r="M47" s="420"/>
      <c r="N47" s="420" t="s">
        <v>410</v>
      </c>
      <c r="O47" s="421"/>
      <c r="P47" s="453" t="s">
        <v>411</v>
      </c>
      <c r="Q47" s="422"/>
      <c r="R47" s="455">
        <f t="shared" si="5"/>
        <v>32042.36</v>
      </c>
      <c r="S47" s="455">
        <f t="shared" si="2"/>
        <v>32042.36</v>
      </c>
      <c r="T47" s="455">
        <f t="shared" si="3"/>
        <v>32042.36</v>
      </c>
      <c r="U47" s="457">
        <f t="shared" si="4"/>
        <v>96127.08</v>
      </c>
      <c r="W47" s="414"/>
      <c r="X47" s="414"/>
    </row>
    <row r="48" spans="1:24" s="385" customFormat="1" x14ac:dyDescent="0.25">
      <c r="A48" s="415" t="s">
        <v>181</v>
      </c>
      <c r="B48" s="416" t="s">
        <v>448</v>
      </c>
      <c r="C48" s="417"/>
      <c r="D48" s="418" t="s">
        <v>409</v>
      </c>
      <c r="E48" s="419"/>
      <c r="F48" s="460">
        <v>9610.92</v>
      </c>
      <c r="G48" s="460">
        <v>9610.92</v>
      </c>
      <c r="H48" s="460">
        <v>9610.92</v>
      </c>
      <c r="I48" s="420"/>
      <c r="J48" s="462">
        <v>6</v>
      </c>
      <c r="K48" s="462">
        <v>6</v>
      </c>
      <c r="L48" s="462">
        <v>6</v>
      </c>
      <c r="M48" s="420"/>
      <c r="N48" s="420" t="s">
        <v>410</v>
      </c>
      <c r="O48" s="421"/>
      <c r="P48" s="453" t="s">
        <v>411</v>
      </c>
      <c r="Q48" s="422"/>
      <c r="R48" s="455">
        <f t="shared" si="5"/>
        <v>57665.520000000004</v>
      </c>
      <c r="S48" s="455">
        <f t="shared" si="2"/>
        <v>57665.520000000004</v>
      </c>
      <c r="T48" s="455">
        <f t="shared" si="3"/>
        <v>57665.520000000004</v>
      </c>
      <c r="U48" s="457">
        <f t="shared" si="4"/>
        <v>172996.56</v>
      </c>
      <c r="W48" s="414"/>
      <c r="X48" s="414"/>
    </row>
    <row r="49" spans="1:24" s="385" customFormat="1" x14ac:dyDescent="0.25">
      <c r="A49" s="415" t="s">
        <v>181</v>
      </c>
      <c r="B49" s="416" t="s">
        <v>449</v>
      </c>
      <c r="C49" s="417"/>
      <c r="D49" s="418" t="s">
        <v>409</v>
      </c>
      <c r="E49" s="419"/>
      <c r="F49" s="460">
        <v>10385.799999999999</v>
      </c>
      <c r="G49" s="460">
        <v>10385.799999999999</v>
      </c>
      <c r="H49" s="460">
        <v>10385.799999999999</v>
      </c>
      <c r="I49" s="420"/>
      <c r="J49" s="462">
        <v>10</v>
      </c>
      <c r="K49" s="462">
        <v>9</v>
      </c>
      <c r="L49" s="462">
        <v>10</v>
      </c>
      <c r="M49" s="420"/>
      <c r="N49" s="420" t="s">
        <v>410</v>
      </c>
      <c r="O49" s="421"/>
      <c r="P49" s="453" t="s">
        <v>411</v>
      </c>
      <c r="Q49" s="422"/>
      <c r="R49" s="455">
        <f t="shared" si="5"/>
        <v>103858</v>
      </c>
      <c r="S49" s="455">
        <f t="shared" si="2"/>
        <v>93472.2</v>
      </c>
      <c r="T49" s="455">
        <f t="shared" si="3"/>
        <v>103858</v>
      </c>
      <c r="U49" s="457">
        <f t="shared" si="4"/>
        <v>301188.2</v>
      </c>
      <c r="W49" s="414"/>
      <c r="X49" s="414"/>
    </row>
    <row r="50" spans="1:24" s="385" customFormat="1" x14ac:dyDescent="0.25">
      <c r="A50" s="415" t="s">
        <v>181</v>
      </c>
      <c r="B50" s="416" t="s">
        <v>450</v>
      </c>
      <c r="C50" s="417"/>
      <c r="D50" s="418" t="s">
        <v>409</v>
      </c>
      <c r="E50" s="419"/>
      <c r="F50" s="460">
        <v>10948.41</v>
      </c>
      <c r="G50" s="460">
        <v>10948.41</v>
      </c>
      <c r="H50" s="460">
        <v>10948.41</v>
      </c>
      <c r="I50" s="420"/>
      <c r="J50" s="462">
        <v>20</v>
      </c>
      <c r="K50" s="462">
        <v>19</v>
      </c>
      <c r="L50" s="462">
        <v>18</v>
      </c>
      <c r="M50" s="420"/>
      <c r="N50" s="420" t="s">
        <v>410</v>
      </c>
      <c r="O50" s="421"/>
      <c r="P50" s="453" t="s">
        <v>411</v>
      </c>
      <c r="Q50" s="422"/>
      <c r="R50" s="455">
        <f t="shared" si="5"/>
        <v>218968.2</v>
      </c>
      <c r="S50" s="455">
        <f t="shared" si="2"/>
        <v>208019.79</v>
      </c>
      <c r="T50" s="455">
        <f t="shared" si="3"/>
        <v>197071.38</v>
      </c>
      <c r="U50" s="457">
        <f t="shared" si="4"/>
        <v>624059.37</v>
      </c>
      <c r="W50" s="414"/>
      <c r="X50" s="414"/>
    </row>
    <row r="51" spans="1:24" s="385" customFormat="1" x14ac:dyDescent="0.25">
      <c r="A51" s="415" t="s">
        <v>181</v>
      </c>
      <c r="B51" s="416" t="s">
        <v>451</v>
      </c>
      <c r="C51" s="417"/>
      <c r="D51" s="418" t="s">
        <v>409</v>
      </c>
      <c r="E51" s="419"/>
      <c r="F51" s="460">
        <v>12223.65</v>
      </c>
      <c r="G51" s="460">
        <v>12223.65</v>
      </c>
      <c r="H51" s="460">
        <v>12223.65</v>
      </c>
      <c r="I51" s="420"/>
      <c r="J51" s="462">
        <v>6</v>
      </c>
      <c r="K51" s="462">
        <v>6</v>
      </c>
      <c r="L51" s="462">
        <v>6</v>
      </c>
      <c r="M51" s="420"/>
      <c r="N51" s="420" t="s">
        <v>410</v>
      </c>
      <c r="O51" s="421"/>
      <c r="P51" s="453" t="s">
        <v>411</v>
      </c>
      <c r="Q51" s="422"/>
      <c r="R51" s="455">
        <f t="shared" si="5"/>
        <v>73341.899999999994</v>
      </c>
      <c r="S51" s="455">
        <f t="shared" si="2"/>
        <v>73341.899999999994</v>
      </c>
      <c r="T51" s="455">
        <f t="shared" si="3"/>
        <v>73341.899999999994</v>
      </c>
      <c r="U51" s="457">
        <f t="shared" si="4"/>
        <v>220025.69999999998</v>
      </c>
      <c r="W51" s="414"/>
      <c r="X51" s="414"/>
    </row>
    <row r="52" spans="1:24" s="385" customFormat="1" x14ac:dyDescent="0.25">
      <c r="A52" s="415" t="s">
        <v>181</v>
      </c>
      <c r="B52" s="416" t="s">
        <v>452</v>
      </c>
      <c r="C52" s="417"/>
      <c r="D52" s="418" t="s">
        <v>409</v>
      </c>
      <c r="E52" s="419"/>
      <c r="F52" s="460">
        <v>24763.99</v>
      </c>
      <c r="G52" s="460">
        <v>24763.99</v>
      </c>
      <c r="H52" s="460">
        <v>24763.99</v>
      </c>
      <c r="I52" s="420"/>
      <c r="J52" s="462">
        <v>1</v>
      </c>
      <c r="K52" s="462">
        <v>1</v>
      </c>
      <c r="L52" s="462">
        <v>1</v>
      </c>
      <c r="M52" s="420"/>
      <c r="N52" s="420" t="s">
        <v>453</v>
      </c>
      <c r="O52" s="421"/>
      <c r="P52" s="453" t="s">
        <v>411</v>
      </c>
      <c r="Q52" s="422"/>
      <c r="R52" s="455">
        <f t="shared" si="5"/>
        <v>24763.99</v>
      </c>
      <c r="S52" s="455">
        <f t="shared" si="2"/>
        <v>24763.99</v>
      </c>
      <c r="T52" s="455">
        <f t="shared" si="3"/>
        <v>24763.99</v>
      </c>
      <c r="U52" s="457">
        <f t="shared" si="4"/>
        <v>74291.97</v>
      </c>
      <c r="W52" s="414"/>
      <c r="X52" s="414"/>
    </row>
    <row r="53" spans="1:24" s="385" customFormat="1" x14ac:dyDescent="0.25">
      <c r="A53" s="415" t="s">
        <v>181</v>
      </c>
      <c r="B53" s="416" t="s">
        <v>454</v>
      </c>
      <c r="C53" s="417"/>
      <c r="D53" s="418" t="s">
        <v>409</v>
      </c>
      <c r="E53" s="419"/>
      <c r="F53" s="460">
        <v>28671.72</v>
      </c>
      <c r="G53" s="460">
        <v>28671.72</v>
      </c>
      <c r="H53" s="460">
        <v>28671.72</v>
      </c>
      <c r="I53" s="420"/>
      <c r="J53" s="462">
        <v>22</v>
      </c>
      <c r="K53" s="462">
        <v>23</v>
      </c>
      <c r="L53" s="462">
        <v>24</v>
      </c>
      <c r="M53" s="420"/>
      <c r="N53" s="420" t="s">
        <v>453</v>
      </c>
      <c r="O53" s="421"/>
      <c r="P53" s="453" t="s">
        <v>411</v>
      </c>
      <c r="Q53" s="422"/>
      <c r="R53" s="455">
        <f t="shared" si="5"/>
        <v>630777.84000000008</v>
      </c>
      <c r="S53" s="455">
        <f t="shared" si="2"/>
        <v>659449.56000000006</v>
      </c>
      <c r="T53" s="455">
        <f t="shared" si="3"/>
        <v>688121.28</v>
      </c>
      <c r="U53" s="457">
        <f t="shared" si="4"/>
        <v>1978348.6800000002</v>
      </c>
      <c r="W53" s="414"/>
      <c r="X53" s="414"/>
    </row>
    <row r="54" spans="1:24" s="385" customFormat="1" x14ac:dyDescent="0.25">
      <c r="A54" s="415" t="s">
        <v>181</v>
      </c>
      <c r="B54" s="416" t="s">
        <v>455</v>
      </c>
      <c r="C54" s="417"/>
      <c r="D54" s="418" t="s">
        <v>409</v>
      </c>
      <c r="E54" s="419"/>
      <c r="F54" s="460">
        <v>33880.1</v>
      </c>
      <c r="G54" s="460">
        <v>33880.1</v>
      </c>
      <c r="H54" s="460">
        <v>33880.1</v>
      </c>
      <c r="I54" s="420"/>
      <c r="J54" s="462">
        <v>25</v>
      </c>
      <c r="K54" s="462">
        <v>26</v>
      </c>
      <c r="L54" s="462">
        <v>26</v>
      </c>
      <c r="M54" s="420"/>
      <c r="N54" s="420" t="s">
        <v>453</v>
      </c>
      <c r="O54" s="421"/>
      <c r="P54" s="453" t="s">
        <v>411</v>
      </c>
      <c r="Q54" s="422"/>
      <c r="R54" s="455">
        <f t="shared" si="5"/>
        <v>847002.5</v>
      </c>
      <c r="S54" s="455">
        <f t="shared" si="2"/>
        <v>880882.6</v>
      </c>
      <c r="T54" s="455">
        <f t="shared" si="3"/>
        <v>880882.6</v>
      </c>
      <c r="U54" s="457">
        <f t="shared" si="4"/>
        <v>2608767.7000000002</v>
      </c>
      <c r="W54" s="414"/>
      <c r="X54" s="414"/>
    </row>
    <row r="55" spans="1:24" s="385" customFormat="1" x14ac:dyDescent="0.25">
      <c r="A55" s="415" t="s">
        <v>181</v>
      </c>
      <c r="B55" s="416" t="s">
        <v>456</v>
      </c>
      <c r="C55" s="417"/>
      <c r="D55" s="418" t="s">
        <v>409</v>
      </c>
      <c r="E55" s="419"/>
      <c r="F55" s="460">
        <v>39094.19</v>
      </c>
      <c r="G55" s="460">
        <v>39094.19</v>
      </c>
      <c r="H55" s="460">
        <v>39094.19</v>
      </c>
      <c r="I55" s="420"/>
      <c r="J55" s="462">
        <v>93</v>
      </c>
      <c r="K55" s="462">
        <v>87</v>
      </c>
      <c r="L55" s="462">
        <v>86</v>
      </c>
      <c r="M55" s="420"/>
      <c r="N55" s="420" t="s">
        <v>453</v>
      </c>
      <c r="O55" s="421"/>
      <c r="P55" s="453" t="s">
        <v>411</v>
      </c>
      <c r="Q55" s="422"/>
      <c r="R55" s="455">
        <f t="shared" si="5"/>
        <v>3635759.6700000004</v>
      </c>
      <c r="S55" s="455">
        <f t="shared" si="2"/>
        <v>3401194.5300000003</v>
      </c>
      <c r="T55" s="455">
        <f t="shared" si="3"/>
        <v>3362100.3400000003</v>
      </c>
      <c r="U55" s="457">
        <f t="shared" si="4"/>
        <v>10399054.540000001</v>
      </c>
      <c r="W55" s="414"/>
      <c r="X55" s="414"/>
    </row>
    <row r="56" spans="1:24" s="385" customFormat="1" x14ac:dyDescent="0.25">
      <c r="A56" s="415" t="s">
        <v>181</v>
      </c>
      <c r="B56" s="416" t="s">
        <v>457</v>
      </c>
      <c r="C56" s="417"/>
      <c r="D56" s="418" t="s">
        <v>409</v>
      </c>
      <c r="E56" s="419"/>
      <c r="F56" s="460">
        <v>14335.84</v>
      </c>
      <c r="G56" s="460">
        <v>14335.84</v>
      </c>
      <c r="H56" s="460">
        <v>14335.84</v>
      </c>
      <c r="I56" s="420"/>
      <c r="J56" s="462">
        <v>1</v>
      </c>
      <c r="K56" s="462">
        <v>1</v>
      </c>
      <c r="L56" s="462">
        <v>1</v>
      </c>
      <c r="M56" s="420"/>
      <c r="N56" s="420" t="s">
        <v>453</v>
      </c>
      <c r="O56" s="421"/>
      <c r="P56" s="453" t="s">
        <v>411</v>
      </c>
      <c r="Q56" s="422"/>
      <c r="R56" s="455">
        <f t="shared" si="5"/>
        <v>14335.84</v>
      </c>
      <c r="S56" s="455">
        <f t="shared" si="2"/>
        <v>14335.84</v>
      </c>
      <c r="T56" s="455">
        <f t="shared" si="3"/>
        <v>14335.84</v>
      </c>
      <c r="U56" s="457">
        <f t="shared" si="4"/>
        <v>43007.520000000004</v>
      </c>
      <c r="W56" s="414"/>
      <c r="X56" s="414"/>
    </row>
    <row r="57" spans="1:24" s="385" customFormat="1" x14ac:dyDescent="0.25">
      <c r="A57" s="415" t="s">
        <v>181</v>
      </c>
      <c r="B57" s="416" t="s">
        <v>458</v>
      </c>
      <c r="C57" s="417"/>
      <c r="D57" s="418" t="s">
        <v>409</v>
      </c>
      <c r="E57" s="419"/>
      <c r="F57" s="460">
        <v>16021.14</v>
      </c>
      <c r="G57" s="460">
        <v>16021.14</v>
      </c>
      <c r="H57" s="460">
        <v>16021.14</v>
      </c>
      <c r="I57" s="420"/>
      <c r="J57" s="462">
        <v>3</v>
      </c>
      <c r="K57" s="462">
        <v>3</v>
      </c>
      <c r="L57" s="462">
        <v>3</v>
      </c>
      <c r="M57" s="420"/>
      <c r="N57" s="420" t="s">
        <v>453</v>
      </c>
      <c r="O57" s="421"/>
      <c r="P57" s="453" t="s">
        <v>411</v>
      </c>
      <c r="Q57" s="422"/>
      <c r="R57" s="455">
        <f t="shared" si="5"/>
        <v>48063.42</v>
      </c>
      <c r="S57" s="455">
        <f t="shared" si="2"/>
        <v>48063.42</v>
      </c>
      <c r="T57" s="455">
        <f t="shared" si="3"/>
        <v>48063.42</v>
      </c>
      <c r="U57" s="457">
        <f t="shared" si="4"/>
        <v>144190.26</v>
      </c>
      <c r="W57" s="414"/>
      <c r="X57" s="414"/>
    </row>
    <row r="58" spans="1:24" s="385" customFormat="1" x14ac:dyDescent="0.25">
      <c r="A58" s="415" t="s">
        <v>181</v>
      </c>
      <c r="B58" s="416" t="s">
        <v>459</v>
      </c>
      <c r="C58" s="417"/>
      <c r="D58" s="418" t="s">
        <v>409</v>
      </c>
      <c r="E58" s="419"/>
      <c r="F58" s="460">
        <v>19221.89</v>
      </c>
      <c r="G58" s="460">
        <v>19221.89</v>
      </c>
      <c r="H58" s="460">
        <v>19221.89</v>
      </c>
      <c r="I58" s="420"/>
      <c r="J58" s="462">
        <v>3</v>
      </c>
      <c r="K58" s="462">
        <v>3</v>
      </c>
      <c r="L58" s="462">
        <v>3</v>
      </c>
      <c r="M58" s="420"/>
      <c r="N58" s="420" t="s">
        <v>453</v>
      </c>
      <c r="O58" s="421"/>
      <c r="P58" s="453" t="s">
        <v>411</v>
      </c>
      <c r="Q58" s="422"/>
      <c r="R58" s="455">
        <f t="shared" si="5"/>
        <v>57665.67</v>
      </c>
      <c r="S58" s="455">
        <f t="shared" si="2"/>
        <v>57665.67</v>
      </c>
      <c r="T58" s="455">
        <f t="shared" si="3"/>
        <v>57665.67</v>
      </c>
      <c r="U58" s="457">
        <f t="shared" si="4"/>
        <v>172997.01</v>
      </c>
      <c r="W58" s="414"/>
      <c r="X58" s="414"/>
    </row>
    <row r="59" spans="1:24" s="385" customFormat="1" x14ac:dyDescent="0.25">
      <c r="A59" s="415" t="s">
        <v>181</v>
      </c>
      <c r="B59" s="416" t="s">
        <v>460</v>
      </c>
      <c r="C59" s="417"/>
      <c r="D59" s="418" t="s">
        <v>409</v>
      </c>
      <c r="E59" s="419"/>
      <c r="F59" s="460">
        <v>20771.55</v>
      </c>
      <c r="G59" s="460">
        <v>20771.55</v>
      </c>
      <c r="H59" s="460">
        <v>20771.55</v>
      </c>
      <c r="I59" s="420"/>
      <c r="J59" s="462">
        <v>8</v>
      </c>
      <c r="K59" s="462">
        <v>9</v>
      </c>
      <c r="L59" s="462">
        <v>9</v>
      </c>
      <c r="M59" s="420"/>
      <c r="N59" s="420" t="s">
        <v>453</v>
      </c>
      <c r="O59" s="421"/>
      <c r="P59" s="453" t="s">
        <v>411</v>
      </c>
      <c r="Q59" s="422"/>
      <c r="R59" s="455">
        <f t="shared" si="5"/>
        <v>166172.4</v>
      </c>
      <c r="S59" s="455">
        <f t="shared" si="2"/>
        <v>186943.94999999998</v>
      </c>
      <c r="T59" s="455">
        <f t="shared" si="3"/>
        <v>186943.94999999998</v>
      </c>
      <c r="U59" s="457">
        <f t="shared" si="4"/>
        <v>540060.29999999993</v>
      </c>
      <c r="W59" s="414"/>
      <c r="X59" s="414"/>
    </row>
    <row r="60" spans="1:24" s="385" customFormat="1" x14ac:dyDescent="0.25">
      <c r="A60" s="415" t="s">
        <v>181</v>
      </c>
      <c r="B60" s="416" t="s">
        <v>461</v>
      </c>
      <c r="C60" s="417"/>
      <c r="D60" s="418" t="s">
        <v>409</v>
      </c>
      <c r="E60" s="419"/>
      <c r="F60" s="460">
        <v>21896.880000000001</v>
      </c>
      <c r="G60" s="460">
        <v>21896.880000000001</v>
      </c>
      <c r="H60" s="460">
        <v>21896.880000000001</v>
      </c>
      <c r="I60" s="420"/>
      <c r="J60" s="462">
        <v>3</v>
      </c>
      <c r="K60" s="462">
        <v>3</v>
      </c>
      <c r="L60" s="462">
        <v>3</v>
      </c>
      <c r="M60" s="420"/>
      <c r="N60" s="420" t="s">
        <v>453</v>
      </c>
      <c r="O60" s="421"/>
      <c r="P60" s="453" t="s">
        <v>411</v>
      </c>
      <c r="Q60" s="422"/>
      <c r="R60" s="455">
        <f t="shared" si="5"/>
        <v>65690.64</v>
      </c>
      <c r="S60" s="455">
        <f t="shared" si="2"/>
        <v>65690.64</v>
      </c>
      <c r="T60" s="455">
        <f t="shared" si="3"/>
        <v>65690.64</v>
      </c>
      <c r="U60" s="457">
        <f t="shared" si="4"/>
        <v>197071.91999999998</v>
      </c>
      <c r="W60" s="414"/>
      <c r="X60" s="414"/>
    </row>
    <row r="61" spans="1:24" s="385" customFormat="1" x14ac:dyDescent="0.25">
      <c r="A61" s="415" t="s">
        <v>181</v>
      </c>
      <c r="B61" s="416" t="s">
        <v>462</v>
      </c>
      <c r="C61" s="417"/>
      <c r="D61" s="418" t="s">
        <v>409</v>
      </c>
      <c r="E61" s="419"/>
      <c r="F61" s="460">
        <v>24447.3</v>
      </c>
      <c r="G61" s="460">
        <v>24447.3</v>
      </c>
      <c r="H61" s="460">
        <v>24447.3</v>
      </c>
      <c r="I61" s="420"/>
      <c r="J61" s="462">
        <v>18</v>
      </c>
      <c r="K61" s="462">
        <v>17</v>
      </c>
      <c r="L61" s="462">
        <v>17</v>
      </c>
      <c r="M61" s="420"/>
      <c r="N61" s="420" t="s">
        <v>453</v>
      </c>
      <c r="O61" s="421"/>
      <c r="P61" s="453" t="s">
        <v>411</v>
      </c>
      <c r="Q61" s="422"/>
      <c r="R61" s="455">
        <f t="shared" si="5"/>
        <v>440051.39999999997</v>
      </c>
      <c r="S61" s="455">
        <f t="shared" si="2"/>
        <v>415604.1</v>
      </c>
      <c r="T61" s="455">
        <f t="shared" si="3"/>
        <v>415604.1</v>
      </c>
      <c r="U61" s="457">
        <f t="shared" si="4"/>
        <v>1271259.6000000001</v>
      </c>
      <c r="W61" s="414"/>
      <c r="X61" s="414"/>
    </row>
    <row r="62" spans="1:24" s="385" customFormat="1" x14ac:dyDescent="0.25">
      <c r="A62" s="415" t="s">
        <v>181</v>
      </c>
      <c r="B62" s="416" t="s">
        <v>463</v>
      </c>
      <c r="C62" s="417"/>
      <c r="D62" s="418" t="s">
        <v>464</v>
      </c>
      <c r="E62" s="419"/>
      <c r="F62" s="460">
        <v>12059.56</v>
      </c>
      <c r="G62" s="460">
        <v>12059.56</v>
      </c>
      <c r="H62" s="460">
        <v>12059.56</v>
      </c>
      <c r="I62" s="420"/>
      <c r="J62" s="462">
        <v>1</v>
      </c>
      <c r="K62" s="462">
        <v>1</v>
      </c>
      <c r="L62" s="462">
        <v>1</v>
      </c>
      <c r="M62" s="420"/>
      <c r="N62" s="420" t="s">
        <v>465</v>
      </c>
      <c r="O62" s="421"/>
      <c r="P62" s="453" t="s">
        <v>411</v>
      </c>
      <c r="Q62" s="422"/>
      <c r="R62" s="455">
        <f t="shared" si="5"/>
        <v>12059.56</v>
      </c>
      <c r="S62" s="455">
        <f t="shared" si="2"/>
        <v>12059.56</v>
      </c>
      <c r="T62" s="455">
        <f t="shared" si="3"/>
        <v>12059.56</v>
      </c>
      <c r="U62" s="457">
        <f t="shared" si="4"/>
        <v>36178.68</v>
      </c>
      <c r="W62" s="414"/>
      <c r="X62" s="414"/>
    </row>
    <row r="63" spans="1:24" s="385" customFormat="1" x14ac:dyDescent="0.25">
      <c r="A63" s="415" t="s">
        <v>181</v>
      </c>
      <c r="B63" s="416" t="s">
        <v>466</v>
      </c>
      <c r="C63" s="417"/>
      <c r="D63" s="418" t="s">
        <v>464</v>
      </c>
      <c r="E63" s="419"/>
      <c r="F63" s="460">
        <v>12059.56</v>
      </c>
      <c r="G63" s="460">
        <v>12059.56</v>
      </c>
      <c r="H63" s="460">
        <v>12059.56</v>
      </c>
      <c r="I63" s="420"/>
      <c r="J63" s="462">
        <v>1</v>
      </c>
      <c r="K63" s="462">
        <v>1</v>
      </c>
      <c r="L63" s="462">
        <v>1</v>
      </c>
      <c r="M63" s="420"/>
      <c r="N63" s="420" t="s">
        <v>465</v>
      </c>
      <c r="O63" s="421"/>
      <c r="P63" s="453" t="s">
        <v>411</v>
      </c>
      <c r="Q63" s="422"/>
      <c r="R63" s="455">
        <f t="shared" si="5"/>
        <v>12059.56</v>
      </c>
      <c r="S63" s="455">
        <f t="shared" si="2"/>
        <v>12059.56</v>
      </c>
      <c r="T63" s="455">
        <f t="shared" si="3"/>
        <v>12059.56</v>
      </c>
      <c r="U63" s="457">
        <f t="shared" si="4"/>
        <v>36178.68</v>
      </c>
      <c r="W63" s="414"/>
      <c r="X63" s="414"/>
    </row>
    <row r="64" spans="1:24" s="385" customFormat="1" x14ac:dyDescent="0.25">
      <c r="A64" s="415" t="s">
        <v>181</v>
      </c>
      <c r="B64" s="416" t="s">
        <v>467</v>
      </c>
      <c r="C64" s="417"/>
      <c r="D64" s="418" t="s">
        <v>464</v>
      </c>
      <c r="E64" s="419"/>
      <c r="F64" s="460">
        <v>12804.94</v>
      </c>
      <c r="G64" s="460">
        <v>12804.94</v>
      </c>
      <c r="H64" s="460">
        <v>12804.94</v>
      </c>
      <c r="I64" s="420"/>
      <c r="J64" s="462">
        <v>1</v>
      </c>
      <c r="K64" s="462">
        <v>1</v>
      </c>
      <c r="L64" s="462">
        <v>1</v>
      </c>
      <c r="M64" s="420"/>
      <c r="N64" s="420" t="s">
        <v>465</v>
      </c>
      <c r="O64" s="421"/>
      <c r="P64" s="453" t="s">
        <v>411</v>
      </c>
      <c r="Q64" s="422"/>
      <c r="R64" s="455">
        <f t="shared" si="5"/>
        <v>12804.94</v>
      </c>
      <c r="S64" s="455">
        <f t="shared" si="2"/>
        <v>12804.94</v>
      </c>
      <c r="T64" s="455">
        <f t="shared" si="3"/>
        <v>12804.94</v>
      </c>
      <c r="U64" s="457">
        <f t="shared" si="4"/>
        <v>38414.82</v>
      </c>
      <c r="W64" s="414"/>
      <c r="X64" s="414"/>
    </row>
    <row r="65" spans="1:24" s="385" customFormat="1" x14ac:dyDescent="0.25">
      <c r="A65" s="415" t="s">
        <v>181</v>
      </c>
      <c r="B65" s="416" t="s">
        <v>468</v>
      </c>
      <c r="C65" s="417"/>
      <c r="D65" s="418" t="s">
        <v>464</v>
      </c>
      <c r="E65" s="419"/>
      <c r="F65" s="460">
        <v>13625.51</v>
      </c>
      <c r="G65" s="460">
        <v>13625.51</v>
      </c>
      <c r="H65" s="460">
        <v>13625.51</v>
      </c>
      <c r="I65" s="420"/>
      <c r="J65" s="462">
        <v>6</v>
      </c>
      <c r="K65" s="462">
        <v>6</v>
      </c>
      <c r="L65" s="462">
        <v>6</v>
      </c>
      <c r="M65" s="420"/>
      <c r="N65" s="420" t="s">
        <v>465</v>
      </c>
      <c r="O65" s="421"/>
      <c r="P65" s="453" t="s">
        <v>411</v>
      </c>
      <c r="Q65" s="422"/>
      <c r="R65" s="455">
        <f t="shared" si="5"/>
        <v>81753.06</v>
      </c>
      <c r="S65" s="455">
        <f t="shared" si="2"/>
        <v>81753.06</v>
      </c>
      <c r="T65" s="455">
        <f t="shared" si="3"/>
        <v>81753.06</v>
      </c>
      <c r="U65" s="457">
        <f t="shared" si="4"/>
        <v>245259.18</v>
      </c>
      <c r="W65" s="414"/>
      <c r="X65" s="414"/>
    </row>
    <row r="66" spans="1:24" s="385" customFormat="1" x14ac:dyDescent="0.25">
      <c r="A66" s="415" t="s">
        <v>181</v>
      </c>
      <c r="B66" s="416" t="s">
        <v>469</v>
      </c>
      <c r="C66" s="417"/>
      <c r="D66" s="418" t="s">
        <v>464</v>
      </c>
      <c r="E66" s="419"/>
      <c r="F66" s="460">
        <v>13625.51</v>
      </c>
      <c r="G66" s="460">
        <v>0</v>
      </c>
      <c r="H66" s="460">
        <v>0</v>
      </c>
      <c r="I66" s="420"/>
      <c r="J66" s="462">
        <v>1</v>
      </c>
      <c r="K66" s="462">
        <v>0</v>
      </c>
      <c r="L66" s="462">
        <v>0</v>
      </c>
      <c r="M66" s="420"/>
      <c r="N66" s="420" t="s">
        <v>465</v>
      </c>
      <c r="O66" s="421"/>
      <c r="P66" s="453" t="s">
        <v>411</v>
      </c>
      <c r="Q66" s="422"/>
      <c r="R66" s="455">
        <f t="shared" si="5"/>
        <v>13625.51</v>
      </c>
      <c r="S66" s="455">
        <f t="shared" si="2"/>
        <v>0</v>
      </c>
      <c r="T66" s="455">
        <f t="shared" si="3"/>
        <v>0</v>
      </c>
      <c r="U66" s="457">
        <f t="shared" si="4"/>
        <v>13625.51</v>
      </c>
      <c r="W66" s="414"/>
      <c r="X66" s="414"/>
    </row>
    <row r="67" spans="1:24" s="385" customFormat="1" x14ac:dyDescent="0.25">
      <c r="A67" s="415" t="s">
        <v>181</v>
      </c>
      <c r="B67" s="416" t="s">
        <v>470</v>
      </c>
      <c r="C67" s="417"/>
      <c r="D67" s="418" t="s">
        <v>464</v>
      </c>
      <c r="E67" s="419"/>
      <c r="F67" s="460">
        <v>13625.51</v>
      </c>
      <c r="G67" s="460">
        <v>13625.51</v>
      </c>
      <c r="H67" s="460">
        <v>13625.51</v>
      </c>
      <c r="I67" s="420"/>
      <c r="J67" s="462">
        <v>1</v>
      </c>
      <c r="K67" s="462">
        <v>1</v>
      </c>
      <c r="L67" s="462">
        <v>1</v>
      </c>
      <c r="M67" s="420"/>
      <c r="N67" s="420" t="s">
        <v>465</v>
      </c>
      <c r="O67" s="421"/>
      <c r="P67" s="453" t="s">
        <v>411</v>
      </c>
      <c r="Q67" s="422"/>
      <c r="R67" s="455">
        <f t="shared" si="5"/>
        <v>13625.51</v>
      </c>
      <c r="S67" s="455">
        <f t="shared" si="2"/>
        <v>13625.51</v>
      </c>
      <c r="T67" s="455">
        <f t="shared" si="3"/>
        <v>13625.51</v>
      </c>
      <c r="U67" s="457">
        <f t="shared" si="4"/>
        <v>40876.53</v>
      </c>
      <c r="W67" s="414"/>
      <c r="X67" s="414"/>
    </row>
    <row r="68" spans="1:24" s="385" customFormat="1" x14ac:dyDescent="0.25">
      <c r="A68" s="415" t="s">
        <v>181</v>
      </c>
      <c r="B68" s="416" t="s">
        <v>471</v>
      </c>
      <c r="C68" s="417"/>
      <c r="D68" s="418" t="s">
        <v>464</v>
      </c>
      <c r="E68" s="419"/>
      <c r="F68" s="460">
        <v>14213.43</v>
      </c>
      <c r="G68" s="460">
        <v>14213.43</v>
      </c>
      <c r="H68" s="460">
        <v>14213.43</v>
      </c>
      <c r="I68" s="420"/>
      <c r="J68" s="462">
        <v>7</v>
      </c>
      <c r="K68" s="462">
        <v>8</v>
      </c>
      <c r="L68" s="462">
        <v>8</v>
      </c>
      <c r="M68" s="420"/>
      <c r="N68" s="420" t="s">
        <v>465</v>
      </c>
      <c r="O68" s="421"/>
      <c r="P68" s="453" t="s">
        <v>411</v>
      </c>
      <c r="Q68" s="422"/>
      <c r="R68" s="455">
        <f t="shared" si="5"/>
        <v>99494.010000000009</v>
      </c>
      <c r="S68" s="455">
        <f t="shared" si="2"/>
        <v>113707.44</v>
      </c>
      <c r="T68" s="455">
        <f t="shared" si="3"/>
        <v>113707.44</v>
      </c>
      <c r="U68" s="457">
        <f t="shared" si="4"/>
        <v>326908.89</v>
      </c>
      <c r="W68" s="414"/>
      <c r="X68" s="414"/>
    </row>
    <row r="69" spans="1:24" s="385" customFormat="1" x14ac:dyDescent="0.25">
      <c r="A69" s="415" t="s">
        <v>181</v>
      </c>
      <c r="B69" s="416" t="s">
        <v>472</v>
      </c>
      <c r="C69" s="417"/>
      <c r="D69" s="418" t="s">
        <v>464</v>
      </c>
      <c r="E69" s="419"/>
      <c r="F69" s="460">
        <v>15126.21</v>
      </c>
      <c r="G69" s="460">
        <v>15126.21</v>
      </c>
      <c r="H69" s="460">
        <v>15126.21</v>
      </c>
      <c r="I69" s="420"/>
      <c r="J69" s="462">
        <v>35</v>
      </c>
      <c r="K69" s="462">
        <v>34</v>
      </c>
      <c r="L69" s="462">
        <v>34</v>
      </c>
      <c r="M69" s="420"/>
      <c r="N69" s="420" t="s">
        <v>465</v>
      </c>
      <c r="O69" s="421"/>
      <c r="P69" s="453" t="s">
        <v>411</v>
      </c>
      <c r="Q69" s="422"/>
      <c r="R69" s="455">
        <f t="shared" si="5"/>
        <v>529417.35</v>
      </c>
      <c r="S69" s="455">
        <f t="shared" si="2"/>
        <v>514291.13999999996</v>
      </c>
      <c r="T69" s="455">
        <f t="shared" si="3"/>
        <v>514291.13999999996</v>
      </c>
      <c r="U69" s="457">
        <f t="shared" si="4"/>
        <v>1557999.63</v>
      </c>
      <c r="W69" s="414"/>
      <c r="X69" s="414"/>
    </row>
    <row r="70" spans="1:24" s="385" customFormat="1" x14ac:dyDescent="0.25">
      <c r="A70" s="415" t="s">
        <v>181</v>
      </c>
      <c r="B70" s="416" t="s">
        <v>473</v>
      </c>
      <c r="C70" s="417"/>
      <c r="D70" s="418" t="s">
        <v>464</v>
      </c>
      <c r="E70" s="419"/>
      <c r="F70" s="460">
        <v>15126.21</v>
      </c>
      <c r="G70" s="460">
        <v>15126.21</v>
      </c>
      <c r="H70" s="460">
        <v>15126.21</v>
      </c>
      <c r="I70" s="420"/>
      <c r="J70" s="462">
        <v>1</v>
      </c>
      <c r="K70" s="462">
        <v>1</v>
      </c>
      <c r="L70" s="462">
        <v>1</v>
      </c>
      <c r="M70" s="420"/>
      <c r="N70" s="420" t="s">
        <v>465</v>
      </c>
      <c r="O70" s="421"/>
      <c r="P70" s="453" t="s">
        <v>411</v>
      </c>
      <c r="Q70" s="422"/>
      <c r="R70" s="455">
        <f t="shared" si="5"/>
        <v>15126.21</v>
      </c>
      <c r="S70" s="455">
        <f t="shared" si="2"/>
        <v>15126.21</v>
      </c>
      <c r="T70" s="455">
        <f t="shared" si="3"/>
        <v>15126.21</v>
      </c>
      <c r="U70" s="457">
        <f t="shared" si="4"/>
        <v>45378.63</v>
      </c>
      <c r="W70" s="414"/>
      <c r="X70" s="414"/>
    </row>
    <row r="71" spans="1:24" s="385" customFormat="1" x14ac:dyDescent="0.25">
      <c r="A71" s="415" t="s">
        <v>181</v>
      </c>
      <c r="B71" s="416" t="s">
        <v>474</v>
      </c>
      <c r="C71" s="417"/>
      <c r="D71" s="418" t="s">
        <v>464</v>
      </c>
      <c r="E71" s="419"/>
      <c r="F71" s="460">
        <v>15126.21</v>
      </c>
      <c r="G71" s="460">
        <v>15126.21</v>
      </c>
      <c r="H71" s="460">
        <v>15126.21</v>
      </c>
      <c r="I71" s="420"/>
      <c r="J71" s="462">
        <v>2</v>
      </c>
      <c r="K71" s="462">
        <v>2</v>
      </c>
      <c r="L71" s="462">
        <v>2</v>
      </c>
      <c r="M71" s="420"/>
      <c r="N71" s="420" t="s">
        <v>465</v>
      </c>
      <c r="O71" s="421"/>
      <c r="P71" s="453" t="s">
        <v>411</v>
      </c>
      <c r="Q71" s="422"/>
      <c r="R71" s="455">
        <f t="shared" si="5"/>
        <v>30252.42</v>
      </c>
      <c r="S71" s="455">
        <f t="shared" si="2"/>
        <v>30252.42</v>
      </c>
      <c r="T71" s="455">
        <f t="shared" si="3"/>
        <v>30252.42</v>
      </c>
      <c r="U71" s="457">
        <f t="shared" si="4"/>
        <v>90757.26</v>
      </c>
      <c r="W71" s="414"/>
      <c r="X71" s="414"/>
    </row>
    <row r="72" spans="1:24" s="385" customFormat="1" x14ac:dyDescent="0.25">
      <c r="A72" s="415" t="s">
        <v>181</v>
      </c>
      <c r="B72" s="416" t="s">
        <v>475</v>
      </c>
      <c r="C72" s="417"/>
      <c r="D72" s="418" t="s">
        <v>464</v>
      </c>
      <c r="E72" s="419"/>
      <c r="F72" s="460">
        <v>15126.21</v>
      </c>
      <c r="G72" s="460">
        <v>15126.21</v>
      </c>
      <c r="H72" s="460">
        <v>15126.21</v>
      </c>
      <c r="I72" s="420"/>
      <c r="J72" s="462">
        <v>1</v>
      </c>
      <c r="K72" s="462">
        <v>1</v>
      </c>
      <c r="L72" s="462">
        <v>1</v>
      </c>
      <c r="M72" s="420"/>
      <c r="N72" s="420" t="s">
        <v>465</v>
      </c>
      <c r="O72" s="421"/>
      <c r="P72" s="453" t="s">
        <v>411</v>
      </c>
      <c r="Q72" s="422"/>
      <c r="R72" s="455">
        <f t="shared" si="5"/>
        <v>15126.21</v>
      </c>
      <c r="S72" s="455">
        <f t="shared" si="2"/>
        <v>15126.21</v>
      </c>
      <c r="T72" s="455">
        <f t="shared" si="3"/>
        <v>15126.21</v>
      </c>
      <c r="U72" s="457">
        <f t="shared" si="4"/>
        <v>45378.63</v>
      </c>
      <c r="W72" s="414"/>
      <c r="X72" s="414"/>
    </row>
    <row r="73" spans="1:24" s="385" customFormat="1" x14ac:dyDescent="0.25">
      <c r="A73" s="415" t="s">
        <v>181</v>
      </c>
      <c r="B73" s="416" t="s">
        <v>476</v>
      </c>
      <c r="C73" s="417"/>
      <c r="D73" s="418" t="s">
        <v>464</v>
      </c>
      <c r="E73" s="419"/>
      <c r="F73" s="460">
        <v>14213.43</v>
      </c>
      <c r="G73" s="460">
        <v>14213.43</v>
      </c>
      <c r="H73" s="460">
        <v>14213.43</v>
      </c>
      <c r="I73" s="420"/>
      <c r="J73" s="462">
        <v>1</v>
      </c>
      <c r="K73" s="462">
        <v>1</v>
      </c>
      <c r="L73" s="462">
        <v>1</v>
      </c>
      <c r="M73" s="420"/>
      <c r="N73" s="420" t="s">
        <v>465</v>
      </c>
      <c r="O73" s="421"/>
      <c r="P73" s="453" t="s">
        <v>411</v>
      </c>
      <c r="Q73" s="422"/>
      <c r="R73" s="455">
        <f t="shared" si="5"/>
        <v>14213.43</v>
      </c>
      <c r="S73" s="455">
        <f t="shared" si="2"/>
        <v>14213.43</v>
      </c>
      <c r="T73" s="455">
        <f t="shared" si="3"/>
        <v>14213.43</v>
      </c>
      <c r="U73" s="457">
        <f t="shared" si="4"/>
        <v>42640.29</v>
      </c>
      <c r="W73" s="414"/>
      <c r="X73" s="414"/>
    </row>
    <row r="74" spans="1:24" s="385" customFormat="1" x14ac:dyDescent="0.25">
      <c r="A74" s="415" t="s">
        <v>181</v>
      </c>
      <c r="B74" s="416" t="s">
        <v>477</v>
      </c>
      <c r="C74" s="417"/>
      <c r="D74" s="418" t="s">
        <v>464</v>
      </c>
      <c r="E74" s="419"/>
      <c r="F74" s="460">
        <v>15776.83</v>
      </c>
      <c r="G74" s="460">
        <v>15776.83</v>
      </c>
      <c r="H74" s="460">
        <v>15776.83</v>
      </c>
      <c r="I74" s="420"/>
      <c r="J74" s="462">
        <v>23</v>
      </c>
      <c r="K74" s="462">
        <v>23</v>
      </c>
      <c r="L74" s="462">
        <v>19</v>
      </c>
      <c r="M74" s="420"/>
      <c r="N74" s="420" t="s">
        <v>465</v>
      </c>
      <c r="O74" s="421"/>
      <c r="P74" s="453" t="s">
        <v>411</v>
      </c>
      <c r="Q74" s="422"/>
      <c r="R74" s="455">
        <f t="shared" si="5"/>
        <v>362867.09</v>
      </c>
      <c r="S74" s="455">
        <f t="shared" si="2"/>
        <v>362867.09</v>
      </c>
      <c r="T74" s="455">
        <f t="shared" si="3"/>
        <v>299759.77</v>
      </c>
      <c r="U74" s="457">
        <f t="shared" si="4"/>
        <v>1025493.9500000001</v>
      </c>
      <c r="W74" s="414"/>
      <c r="X74" s="414"/>
    </row>
    <row r="75" spans="1:24" s="385" customFormat="1" x14ac:dyDescent="0.25">
      <c r="A75" s="415" t="s">
        <v>181</v>
      </c>
      <c r="B75" s="416" t="s">
        <v>478</v>
      </c>
      <c r="C75" s="417"/>
      <c r="D75" s="418" t="s">
        <v>464</v>
      </c>
      <c r="E75" s="419"/>
      <c r="F75" s="460">
        <v>16789.95</v>
      </c>
      <c r="G75" s="460">
        <v>16789.95</v>
      </c>
      <c r="H75" s="460">
        <v>16789.95</v>
      </c>
      <c r="I75" s="420"/>
      <c r="J75" s="462">
        <v>35</v>
      </c>
      <c r="K75" s="462">
        <v>36</v>
      </c>
      <c r="L75" s="462">
        <v>39</v>
      </c>
      <c r="M75" s="420"/>
      <c r="N75" s="420" t="s">
        <v>465</v>
      </c>
      <c r="O75" s="421"/>
      <c r="P75" s="453" t="s">
        <v>411</v>
      </c>
      <c r="Q75" s="422"/>
      <c r="R75" s="455">
        <f t="shared" si="5"/>
        <v>587648.25</v>
      </c>
      <c r="S75" s="455">
        <f t="shared" si="2"/>
        <v>604438.20000000007</v>
      </c>
      <c r="T75" s="455">
        <f t="shared" si="3"/>
        <v>654808.05000000005</v>
      </c>
      <c r="U75" s="457">
        <f t="shared" si="4"/>
        <v>1846894.5000000002</v>
      </c>
      <c r="W75" s="414"/>
      <c r="X75" s="414"/>
    </row>
    <row r="76" spans="1:24" s="385" customFormat="1" x14ac:dyDescent="0.25">
      <c r="A76" s="415" t="s">
        <v>181</v>
      </c>
      <c r="B76" s="416" t="s">
        <v>479</v>
      </c>
      <c r="C76" s="417"/>
      <c r="D76" s="418" t="s">
        <v>464</v>
      </c>
      <c r="E76" s="419"/>
      <c r="F76" s="460">
        <v>16789.95</v>
      </c>
      <c r="G76" s="460">
        <v>16789.95</v>
      </c>
      <c r="H76" s="460">
        <v>16789.95</v>
      </c>
      <c r="I76" s="420"/>
      <c r="J76" s="462">
        <v>2</v>
      </c>
      <c r="K76" s="462">
        <v>2</v>
      </c>
      <c r="L76" s="462">
        <v>2</v>
      </c>
      <c r="M76" s="420"/>
      <c r="N76" s="420" t="s">
        <v>465</v>
      </c>
      <c r="O76" s="421"/>
      <c r="P76" s="453" t="s">
        <v>411</v>
      </c>
      <c r="Q76" s="422"/>
      <c r="R76" s="455">
        <f t="shared" si="5"/>
        <v>33579.9</v>
      </c>
      <c r="S76" s="455">
        <f t="shared" si="2"/>
        <v>33579.9</v>
      </c>
      <c r="T76" s="455">
        <f t="shared" si="3"/>
        <v>33579.9</v>
      </c>
      <c r="U76" s="457">
        <f t="shared" si="4"/>
        <v>100739.70000000001</v>
      </c>
      <c r="W76" s="414"/>
      <c r="X76" s="414"/>
    </row>
    <row r="77" spans="1:24" s="385" customFormat="1" x14ac:dyDescent="0.25">
      <c r="A77" s="415" t="s">
        <v>181</v>
      </c>
      <c r="B77" s="416" t="s">
        <v>480</v>
      </c>
      <c r="C77" s="417"/>
      <c r="D77" s="418" t="s">
        <v>464</v>
      </c>
      <c r="E77" s="419"/>
      <c r="F77" s="460">
        <v>17354.400000000001</v>
      </c>
      <c r="G77" s="460">
        <v>17354.400000000001</v>
      </c>
      <c r="H77" s="460">
        <v>17354.400000000001</v>
      </c>
      <c r="I77" s="420"/>
      <c r="J77" s="462">
        <v>1</v>
      </c>
      <c r="K77" s="462">
        <v>1</v>
      </c>
      <c r="L77" s="462">
        <v>1</v>
      </c>
      <c r="M77" s="420"/>
      <c r="N77" s="420" t="s">
        <v>465</v>
      </c>
      <c r="O77" s="421"/>
      <c r="P77" s="453" t="s">
        <v>411</v>
      </c>
      <c r="Q77" s="422"/>
      <c r="R77" s="455">
        <f t="shared" si="5"/>
        <v>17354.400000000001</v>
      </c>
      <c r="S77" s="455">
        <f t="shared" si="2"/>
        <v>17354.400000000001</v>
      </c>
      <c r="T77" s="455">
        <f t="shared" si="3"/>
        <v>17354.400000000001</v>
      </c>
      <c r="U77" s="457">
        <f t="shared" si="4"/>
        <v>52063.200000000004</v>
      </c>
      <c r="W77" s="414"/>
      <c r="X77" s="414"/>
    </row>
    <row r="78" spans="1:24" s="385" customFormat="1" x14ac:dyDescent="0.25">
      <c r="A78" s="415" t="s">
        <v>181</v>
      </c>
      <c r="B78" s="416" t="s">
        <v>481</v>
      </c>
      <c r="C78" s="417"/>
      <c r="D78" s="418" t="s">
        <v>464</v>
      </c>
      <c r="E78" s="419"/>
      <c r="F78" s="460">
        <v>18300.96</v>
      </c>
      <c r="G78" s="460">
        <v>18300.96</v>
      </c>
      <c r="H78" s="460">
        <v>18300.96</v>
      </c>
      <c r="I78" s="420"/>
      <c r="J78" s="462">
        <v>29</v>
      </c>
      <c r="K78" s="462">
        <v>29</v>
      </c>
      <c r="L78" s="462">
        <v>31</v>
      </c>
      <c r="M78" s="420"/>
      <c r="N78" s="420" t="s">
        <v>465</v>
      </c>
      <c r="O78" s="421"/>
      <c r="P78" s="453" t="s">
        <v>411</v>
      </c>
      <c r="Q78" s="422"/>
      <c r="R78" s="455">
        <f t="shared" ref="R78:R141" si="6">F78*J78</f>
        <v>530727.84</v>
      </c>
      <c r="S78" s="455">
        <f t="shared" ref="S78:S141" si="7">G78*K78</f>
        <v>530727.84</v>
      </c>
      <c r="T78" s="455">
        <f t="shared" ref="T78:T141" si="8">H78*L78</f>
        <v>567329.76</v>
      </c>
      <c r="U78" s="457">
        <f t="shared" ref="U78:U141" si="9">R78+S78+T78</f>
        <v>1628785.44</v>
      </c>
      <c r="W78" s="414"/>
      <c r="X78" s="414"/>
    </row>
    <row r="79" spans="1:24" s="385" customFormat="1" x14ac:dyDescent="0.25">
      <c r="A79" s="415" t="s">
        <v>181</v>
      </c>
      <c r="B79" s="416" t="s">
        <v>482</v>
      </c>
      <c r="C79" s="417"/>
      <c r="D79" s="418" t="s">
        <v>464</v>
      </c>
      <c r="E79" s="419"/>
      <c r="F79" s="460">
        <v>17354.400000000001</v>
      </c>
      <c r="G79" s="460">
        <v>17354.400000000001</v>
      </c>
      <c r="H79" s="460">
        <v>17354.400000000001</v>
      </c>
      <c r="I79" s="420"/>
      <c r="J79" s="462">
        <v>21</v>
      </c>
      <c r="K79" s="462">
        <v>22</v>
      </c>
      <c r="L79" s="462">
        <v>17</v>
      </c>
      <c r="M79" s="420"/>
      <c r="N79" s="420" t="s">
        <v>465</v>
      </c>
      <c r="O79" s="421"/>
      <c r="P79" s="453" t="s">
        <v>411</v>
      </c>
      <c r="Q79" s="422"/>
      <c r="R79" s="455">
        <f t="shared" si="6"/>
        <v>364442.4</v>
      </c>
      <c r="S79" s="455">
        <f t="shared" si="7"/>
        <v>381796.80000000005</v>
      </c>
      <c r="T79" s="455">
        <f t="shared" si="8"/>
        <v>295024.80000000005</v>
      </c>
      <c r="U79" s="457">
        <f t="shared" si="9"/>
        <v>1041264.0000000001</v>
      </c>
      <c r="W79" s="414"/>
      <c r="X79" s="414"/>
    </row>
    <row r="80" spans="1:24" s="385" customFormat="1" x14ac:dyDescent="0.25">
      <c r="A80" s="415" t="s">
        <v>181</v>
      </c>
      <c r="B80" s="416" t="s">
        <v>483</v>
      </c>
      <c r="C80" s="417"/>
      <c r="D80" s="418" t="s">
        <v>464</v>
      </c>
      <c r="E80" s="419"/>
      <c r="F80" s="460">
        <v>18300.96</v>
      </c>
      <c r="G80" s="460">
        <v>18300.96</v>
      </c>
      <c r="H80" s="460">
        <v>18300.96</v>
      </c>
      <c r="I80" s="420"/>
      <c r="J80" s="462">
        <v>179</v>
      </c>
      <c r="K80" s="462">
        <v>177</v>
      </c>
      <c r="L80" s="462">
        <v>183</v>
      </c>
      <c r="M80" s="420"/>
      <c r="N80" s="420" t="s">
        <v>465</v>
      </c>
      <c r="O80" s="421"/>
      <c r="P80" s="453" t="s">
        <v>411</v>
      </c>
      <c r="Q80" s="422"/>
      <c r="R80" s="455">
        <f t="shared" si="6"/>
        <v>3275871.84</v>
      </c>
      <c r="S80" s="455">
        <f t="shared" si="7"/>
        <v>3239269.92</v>
      </c>
      <c r="T80" s="455">
        <f t="shared" si="8"/>
        <v>3349075.6799999997</v>
      </c>
      <c r="U80" s="457">
        <f t="shared" si="9"/>
        <v>9864217.4399999995</v>
      </c>
      <c r="W80" s="414"/>
      <c r="X80" s="414"/>
    </row>
    <row r="81" spans="1:24" s="385" customFormat="1" x14ac:dyDescent="0.25">
      <c r="A81" s="415" t="s">
        <v>181</v>
      </c>
      <c r="B81" s="416" t="s">
        <v>484</v>
      </c>
      <c r="C81" s="417"/>
      <c r="D81" s="418" t="s">
        <v>485</v>
      </c>
      <c r="E81" s="419"/>
      <c r="F81" s="460">
        <v>10876.06</v>
      </c>
      <c r="G81" s="460">
        <v>10876.06</v>
      </c>
      <c r="H81" s="460">
        <v>10876.06</v>
      </c>
      <c r="I81" s="420"/>
      <c r="J81" s="462">
        <v>1</v>
      </c>
      <c r="K81" s="462">
        <v>3</v>
      </c>
      <c r="L81" s="462">
        <v>3</v>
      </c>
      <c r="M81" s="420"/>
      <c r="N81" s="420" t="s">
        <v>465</v>
      </c>
      <c r="O81" s="421"/>
      <c r="P81" s="453" t="s">
        <v>411</v>
      </c>
      <c r="Q81" s="422"/>
      <c r="R81" s="455">
        <f t="shared" si="6"/>
        <v>10876.06</v>
      </c>
      <c r="S81" s="455">
        <f t="shared" si="7"/>
        <v>32628.18</v>
      </c>
      <c r="T81" s="455">
        <f t="shared" si="8"/>
        <v>32628.18</v>
      </c>
      <c r="U81" s="457">
        <f t="shared" si="9"/>
        <v>76132.42</v>
      </c>
      <c r="W81" s="414"/>
      <c r="X81" s="414"/>
    </row>
    <row r="82" spans="1:24" s="385" customFormat="1" x14ac:dyDescent="0.25">
      <c r="A82" s="415" t="s">
        <v>181</v>
      </c>
      <c r="B82" s="416" t="s">
        <v>486</v>
      </c>
      <c r="C82" s="417"/>
      <c r="D82" s="418" t="s">
        <v>485</v>
      </c>
      <c r="E82" s="419"/>
      <c r="F82" s="460">
        <v>11162.9</v>
      </c>
      <c r="G82" s="460">
        <v>11162.9</v>
      </c>
      <c r="H82" s="460">
        <v>11162.9</v>
      </c>
      <c r="I82" s="420"/>
      <c r="J82" s="462">
        <v>1</v>
      </c>
      <c r="K82" s="462">
        <v>1</v>
      </c>
      <c r="L82" s="462">
        <v>1</v>
      </c>
      <c r="M82" s="420"/>
      <c r="N82" s="420" t="s">
        <v>465</v>
      </c>
      <c r="O82" s="421"/>
      <c r="P82" s="453" t="s">
        <v>411</v>
      </c>
      <c r="Q82" s="422"/>
      <c r="R82" s="455">
        <f t="shared" si="6"/>
        <v>11162.9</v>
      </c>
      <c r="S82" s="455">
        <f t="shared" si="7"/>
        <v>11162.9</v>
      </c>
      <c r="T82" s="455">
        <f t="shared" si="8"/>
        <v>11162.9</v>
      </c>
      <c r="U82" s="457">
        <f t="shared" si="9"/>
        <v>33488.699999999997</v>
      </c>
      <c r="W82" s="414"/>
      <c r="X82" s="414"/>
    </row>
    <row r="83" spans="1:24" s="385" customFormat="1" x14ac:dyDescent="0.25">
      <c r="A83" s="415" t="s">
        <v>181</v>
      </c>
      <c r="B83" s="416" t="s">
        <v>487</v>
      </c>
      <c r="C83" s="417"/>
      <c r="D83" s="418" t="s">
        <v>485</v>
      </c>
      <c r="E83" s="419"/>
      <c r="F83" s="460">
        <v>10876.07</v>
      </c>
      <c r="G83" s="460">
        <v>10876.07</v>
      </c>
      <c r="H83" s="460">
        <v>10876.07</v>
      </c>
      <c r="I83" s="420"/>
      <c r="J83" s="462">
        <v>1</v>
      </c>
      <c r="K83" s="462">
        <v>1</v>
      </c>
      <c r="L83" s="462">
        <v>1</v>
      </c>
      <c r="M83" s="420"/>
      <c r="N83" s="420" t="s">
        <v>465</v>
      </c>
      <c r="O83" s="421"/>
      <c r="P83" s="453" t="s">
        <v>411</v>
      </c>
      <c r="Q83" s="422"/>
      <c r="R83" s="455">
        <f t="shared" si="6"/>
        <v>10876.07</v>
      </c>
      <c r="S83" s="455">
        <f t="shared" si="7"/>
        <v>10876.07</v>
      </c>
      <c r="T83" s="455">
        <f t="shared" si="8"/>
        <v>10876.07</v>
      </c>
      <c r="U83" s="457">
        <f t="shared" si="9"/>
        <v>32628.21</v>
      </c>
      <c r="W83" s="414"/>
      <c r="X83" s="414"/>
    </row>
    <row r="84" spans="1:24" s="385" customFormat="1" x14ac:dyDescent="0.25">
      <c r="A84" s="415" t="s">
        <v>181</v>
      </c>
      <c r="B84" s="416" t="s">
        <v>488</v>
      </c>
      <c r="C84" s="417"/>
      <c r="D84" s="418" t="s">
        <v>485</v>
      </c>
      <c r="E84" s="419"/>
      <c r="F84" s="460">
        <v>11162.91</v>
      </c>
      <c r="G84" s="460">
        <v>11162.91</v>
      </c>
      <c r="H84" s="460">
        <v>11162.91</v>
      </c>
      <c r="I84" s="420"/>
      <c r="J84" s="462">
        <v>1</v>
      </c>
      <c r="K84" s="462">
        <v>1</v>
      </c>
      <c r="L84" s="462">
        <v>1</v>
      </c>
      <c r="M84" s="420"/>
      <c r="N84" s="420" t="s">
        <v>465</v>
      </c>
      <c r="O84" s="421"/>
      <c r="P84" s="453" t="s">
        <v>411</v>
      </c>
      <c r="Q84" s="422"/>
      <c r="R84" s="455">
        <f t="shared" si="6"/>
        <v>11162.91</v>
      </c>
      <c r="S84" s="455">
        <f t="shared" si="7"/>
        <v>11162.91</v>
      </c>
      <c r="T84" s="455">
        <f t="shared" si="8"/>
        <v>11162.91</v>
      </c>
      <c r="U84" s="457">
        <f t="shared" si="9"/>
        <v>33488.729999999996</v>
      </c>
      <c r="W84" s="414"/>
      <c r="X84" s="414"/>
    </row>
    <row r="85" spans="1:24" s="385" customFormat="1" x14ac:dyDescent="0.25">
      <c r="A85" s="415" t="s">
        <v>181</v>
      </c>
      <c r="B85" s="416" t="s">
        <v>489</v>
      </c>
      <c r="C85" s="417"/>
      <c r="D85" s="418" t="s">
        <v>485</v>
      </c>
      <c r="E85" s="419"/>
      <c r="F85" s="460">
        <v>10876.07</v>
      </c>
      <c r="G85" s="460">
        <v>10876.07</v>
      </c>
      <c r="H85" s="460">
        <v>10876.07</v>
      </c>
      <c r="I85" s="420"/>
      <c r="J85" s="462">
        <v>2</v>
      </c>
      <c r="K85" s="462">
        <v>2</v>
      </c>
      <c r="L85" s="462">
        <v>2</v>
      </c>
      <c r="M85" s="420"/>
      <c r="N85" s="420" t="s">
        <v>465</v>
      </c>
      <c r="O85" s="421"/>
      <c r="P85" s="453" t="s">
        <v>411</v>
      </c>
      <c r="Q85" s="422"/>
      <c r="R85" s="455">
        <f t="shared" si="6"/>
        <v>21752.14</v>
      </c>
      <c r="S85" s="455">
        <f t="shared" si="7"/>
        <v>21752.14</v>
      </c>
      <c r="T85" s="455">
        <f t="shared" si="8"/>
        <v>21752.14</v>
      </c>
      <c r="U85" s="457">
        <f t="shared" si="9"/>
        <v>65256.42</v>
      </c>
      <c r="W85" s="414"/>
      <c r="X85" s="414"/>
    </row>
    <row r="86" spans="1:24" s="385" customFormat="1" x14ac:dyDescent="0.25">
      <c r="A86" s="415" t="s">
        <v>181</v>
      </c>
      <c r="B86" s="416" t="s">
        <v>489</v>
      </c>
      <c r="C86" s="417"/>
      <c r="D86" s="418" t="s">
        <v>485</v>
      </c>
      <c r="E86" s="419"/>
      <c r="F86" s="460">
        <v>11162.91</v>
      </c>
      <c r="G86" s="460">
        <v>11162.91</v>
      </c>
      <c r="H86" s="460">
        <v>11162.91</v>
      </c>
      <c r="I86" s="420"/>
      <c r="J86" s="462">
        <v>5</v>
      </c>
      <c r="K86" s="462">
        <v>5</v>
      </c>
      <c r="L86" s="462">
        <v>5</v>
      </c>
      <c r="M86" s="420"/>
      <c r="N86" s="420" t="s">
        <v>465</v>
      </c>
      <c r="O86" s="421"/>
      <c r="P86" s="453" t="s">
        <v>411</v>
      </c>
      <c r="Q86" s="422"/>
      <c r="R86" s="455">
        <f t="shared" si="6"/>
        <v>55814.55</v>
      </c>
      <c r="S86" s="455">
        <f t="shared" si="7"/>
        <v>55814.55</v>
      </c>
      <c r="T86" s="455">
        <f t="shared" si="8"/>
        <v>55814.55</v>
      </c>
      <c r="U86" s="457">
        <f t="shared" si="9"/>
        <v>167443.65000000002</v>
      </c>
      <c r="W86" s="414"/>
      <c r="X86" s="414"/>
    </row>
    <row r="87" spans="1:24" s="385" customFormat="1" x14ac:dyDescent="0.25">
      <c r="A87" s="415" t="s">
        <v>181</v>
      </c>
      <c r="B87" s="416" t="s">
        <v>490</v>
      </c>
      <c r="C87" s="417"/>
      <c r="D87" s="418" t="s">
        <v>485</v>
      </c>
      <c r="E87" s="419"/>
      <c r="F87" s="460">
        <v>8295.41</v>
      </c>
      <c r="G87" s="460">
        <v>8295.41</v>
      </c>
      <c r="H87" s="460">
        <v>8295.41</v>
      </c>
      <c r="I87" s="420"/>
      <c r="J87" s="462">
        <v>9</v>
      </c>
      <c r="K87" s="462">
        <v>8</v>
      </c>
      <c r="L87" s="462">
        <v>7</v>
      </c>
      <c r="M87" s="420"/>
      <c r="N87" s="420" t="s">
        <v>465</v>
      </c>
      <c r="O87" s="421"/>
      <c r="P87" s="453" t="s">
        <v>411</v>
      </c>
      <c r="Q87" s="422"/>
      <c r="R87" s="455">
        <f t="shared" si="6"/>
        <v>74658.69</v>
      </c>
      <c r="S87" s="455">
        <f t="shared" si="7"/>
        <v>66363.28</v>
      </c>
      <c r="T87" s="455">
        <f t="shared" si="8"/>
        <v>58067.869999999995</v>
      </c>
      <c r="U87" s="457">
        <f t="shared" si="9"/>
        <v>199089.84</v>
      </c>
      <c r="W87" s="414"/>
      <c r="X87" s="414"/>
    </row>
    <row r="88" spans="1:24" s="385" customFormat="1" x14ac:dyDescent="0.25">
      <c r="A88" s="415" t="s">
        <v>181</v>
      </c>
      <c r="B88" s="416" t="s">
        <v>491</v>
      </c>
      <c r="C88" s="417"/>
      <c r="D88" s="418" t="s">
        <v>485</v>
      </c>
      <c r="E88" s="419"/>
      <c r="F88" s="460">
        <v>8582.1</v>
      </c>
      <c r="G88" s="460">
        <v>8582.1</v>
      </c>
      <c r="H88" s="460">
        <v>8582.1</v>
      </c>
      <c r="I88" s="420"/>
      <c r="J88" s="462">
        <v>45</v>
      </c>
      <c r="K88" s="462">
        <v>44</v>
      </c>
      <c r="L88" s="462">
        <v>45</v>
      </c>
      <c r="M88" s="420"/>
      <c r="N88" s="420" t="s">
        <v>465</v>
      </c>
      <c r="O88" s="421"/>
      <c r="P88" s="453" t="s">
        <v>411</v>
      </c>
      <c r="Q88" s="422"/>
      <c r="R88" s="455">
        <f t="shared" si="6"/>
        <v>386194.5</v>
      </c>
      <c r="S88" s="455">
        <f t="shared" si="7"/>
        <v>377612.4</v>
      </c>
      <c r="T88" s="455">
        <f t="shared" si="8"/>
        <v>386194.5</v>
      </c>
      <c r="U88" s="457">
        <f t="shared" si="9"/>
        <v>1150001.3999999999</v>
      </c>
      <c r="W88" s="414"/>
      <c r="X88" s="414"/>
    </row>
    <row r="89" spans="1:24" s="385" customFormat="1" x14ac:dyDescent="0.25">
      <c r="A89" s="415" t="s">
        <v>181</v>
      </c>
      <c r="B89" s="416" t="s">
        <v>492</v>
      </c>
      <c r="C89" s="417"/>
      <c r="D89" s="418" t="s">
        <v>485</v>
      </c>
      <c r="E89" s="419"/>
      <c r="F89" s="460">
        <v>0</v>
      </c>
      <c r="G89" s="460">
        <v>8295.41</v>
      </c>
      <c r="H89" s="460">
        <v>8295.41</v>
      </c>
      <c r="I89" s="420"/>
      <c r="J89" s="462">
        <v>0</v>
      </c>
      <c r="K89" s="462">
        <v>1</v>
      </c>
      <c r="L89" s="462">
        <v>1</v>
      </c>
      <c r="M89" s="420"/>
      <c r="N89" s="420" t="s">
        <v>465</v>
      </c>
      <c r="O89" s="421"/>
      <c r="P89" s="453" t="s">
        <v>411</v>
      </c>
      <c r="Q89" s="422"/>
      <c r="R89" s="455">
        <f t="shared" si="6"/>
        <v>0</v>
      </c>
      <c r="S89" s="455">
        <f t="shared" si="7"/>
        <v>8295.41</v>
      </c>
      <c r="T89" s="455">
        <f t="shared" si="8"/>
        <v>8295.41</v>
      </c>
      <c r="U89" s="457">
        <f t="shared" si="9"/>
        <v>16590.82</v>
      </c>
      <c r="W89" s="414"/>
      <c r="X89" s="414"/>
    </row>
    <row r="90" spans="1:24" s="385" customFormat="1" x14ac:dyDescent="0.25">
      <c r="A90" s="415" t="s">
        <v>181</v>
      </c>
      <c r="B90" s="416" t="s">
        <v>493</v>
      </c>
      <c r="C90" s="417"/>
      <c r="D90" s="418" t="s">
        <v>485</v>
      </c>
      <c r="E90" s="419"/>
      <c r="F90" s="460">
        <v>8582.1</v>
      </c>
      <c r="G90" s="460">
        <v>8582.1</v>
      </c>
      <c r="H90" s="460">
        <v>8582.1</v>
      </c>
      <c r="I90" s="420"/>
      <c r="J90" s="462">
        <v>6</v>
      </c>
      <c r="K90" s="462">
        <v>6</v>
      </c>
      <c r="L90" s="462">
        <v>6</v>
      </c>
      <c r="M90" s="420"/>
      <c r="N90" s="420" t="s">
        <v>465</v>
      </c>
      <c r="O90" s="421"/>
      <c r="P90" s="453" t="s">
        <v>411</v>
      </c>
      <c r="Q90" s="422"/>
      <c r="R90" s="455">
        <f t="shared" si="6"/>
        <v>51492.600000000006</v>
      </c>
      <c r="S90" s="455">
        <f t="shared" si="7"/>
        <v>51492.600000000006</v>
      </c>
      <c r="T90" s="455">
        <f t="shared" si="8"/>
        <v>51492.600000000006</v>
      </c>
      <c r="U90" s="457">
        <f t="shared" si="9"/>
        <v>154477.80000000002</v>
      </c>
      <c r="W90" s="414"/>
      <c r="X90" s="414"/>
    </row>
    <row r="91" spans="1:24" s="385" customFormat="1" x14ac:dyDescent="0.25">
      <c r="A91" s="415" t="s">
        <v>181</v>
      </c>
      <c r="B91" s="416" t="s">
        <v>494</v>
      </c>
      <c r="C91" s="417"/>
      <c r="D91" s="418" t="s">
        <v>485</v>
      </c>
      <c r="E91" s="419"/>
      <c r="F91" s="460">
        <v>9442.48</v>
      </c>
      <c r="G91" s="460">
        <v>9442.48</v>
      </c>
      <c r="H91" s="460">
        <v>9442.48</v>
      </c>
      <c r="I91" s="420"/>
      <c r="J91" s="462">
        <v>2</v>
      </c>
      <c r="K91" s="462">
        <v>2</v>
      </c>
      <c r="L91" s="462">
        <v>2</v>
      </c>
      <c r="M91" s="420"/>
      <c r="N91" s="420" t="s">
        <v>465</v>
      </c>
      <c r="O91" s="421"/>
      <c r="P91" s="453" t="s">
        <v>411</v>
      </c>
      <c r="Q91" s="422"/>
      <c r="R91" s="455">
        <f t="shared" si="6"/>
        <v>18884.96</v>
      </c>
      <c r="S91" s="455">
        <f t="shared" si="7"/>
        <v>18884.96</v>
      </c>
      <c r="T91" s="455">
        <f t="shared" si="8"/>
        <v>18884.96</v>
      </c>
      <c r="U91" s="457">
        <f t="shared" si="9"/>
        <v>56654.879999999997</v>
      </c>
      <c r="W91" s="414"/>
      <c r="X91" s="414"/>
    </row>
    <row r="92" spans="1:24" s="385" customFormat="1" x14ac:dyDescent="0.25">
      <c r="A92" s="415" t="s">
        <v>181</v>
      </c>
      <c r="B92" s="416" t="s">
        <v>495</v>
      </c>
      <c r="C92" s="417"/>
      <c r="D92" s="418" t="s">
        <v>485</v>
      </c>
      <c r="E92" s="419"/>
      <c r="F92" s="460">
        <v>9729.11</v>
      </c>
      <c r="G92" s="460">
        <v>9729.11</v>
      </c>
      <c r="H92" s="460">
        <v>9729.11</v>
      </c>
      <c r="I92" s="420"/>
      <c r="J92" s="462">
        <v>1</v>
      </c>
      <c r="K92" s="462">
        <v>1</v>
      </c>
      <c r="L92" s="462">
        <v>1</v>
      </c>
      <c r="M92" s="420"/>
      <c r="N92" s="420" t="s">
        <v>465</v>
      </c>
      <c r="O92" s="421"/>
      <c r="P92" s="453" t="s">
        <v>411</v>
      </c>
      <c r="Q92" s="422"/>
      <c r="R92" s="455">
        <f t="shared" si="6"/>
        <v>9729.11</v>
      </c>
      <c r="S92" s="455">
        <f t="shared" si="7"/>
        <v>9729.11</v>
      </c>
      <c r="T92" s="455">
        <f t="shared" si="8"/>
        <v>9729.11</v>
      </c>
      <c r="U92" s="457">
        <f t="shared" si="9"/>
        <v>29187.33</v>
      </c>
      <c r="W92" s="414"/>
      <c r="X92" s="414"/>
    </row>
    <row r="93" spans="1:24" s="385" customFormat="1" x14ac:dyDescent="0.25">
      <c r="A93" s="415" t="s">
        <v>181</v>
      </c>
      <c r="B93" s="416" t="s">
        <v>496</v>
      </c>
      <c r="C93" s="417"/>
      <c r="D93" s="418" t="s">
        <v>485</v>
      </c>
      <c r="E93" s="419"/>
      <c r="F93" s="460">
        <v>8008.81</v>
      </c>
      <c r="G93" s="460">
        <v>8008.81</v>
      </c>
      <c r="H93" s="460">
        <v>8008.81</v>
      </c>
      <c r="I93" s="420"/>
      <c r="J93" s="462">
        <v>1</v>
      </c>
      <c r="K93" s="462">
        <v>1</v>
      </c>
      <c r="L93" s="462">
        <v>1</v>
      </c>
      <c r="M93" s="420"/>
      <c r="N93" s="420" t="s">
        <v>465</v>
      </c>
      <c r="O93" s="421"/>
      <c r="P93" s="453" t="s">
        <v>411</v>
      </c>
      <c r="Q93" s="422"/>
      <c r="R93" s="455">
        <f t="shared" si="6"/>
        <v>8008.81</v>
      </c>
      <c r="S93" s="455">
        <f t="shared" si="7"/>
        <v>8008.81</v>
      </c>
      <c r="T93" s="455">
        <f t="shared" si="8"/>
        <v>8008.81</v>
      </c>
      <c r="U93" s="457">
        <f t="shared" si="9"/>
        <v>24026.43</v>
      </c>
      <c r="W93" s="414"/>
      <c r="X93" s="414"/>
    </row>
    <row r="94" spans="1:24" s="385" customFormat="1" x14ac:dyDescent="0.25">
      <c r="A94" s="415" t="s">
        <v>181</v>
      </c>
      <c r="B94" s="416" t="s">
        <v>497</v>
      </c>
      <c r="C94" s="417"/>
      <c r="D94" s="418" t="s">
        <v>485</v>
      </c>
      <c r="E94" s="419"/>
      <c r="F94" s="460">
        <v>8868.91</v>
      </c>
      <c r="G94" s="460">
        <v>0</v>
      </c>
      <c r="H94" s="460">
        <v>0</v>
      </c>
      <c r="I94" s="420"/>
      <c r="J94" s="462">
        <v>1</v>
      </c>
      <c r="K94" s="462">
        <v>0</v>
      </c>
      <c r="L94" s="462">
        <v>0</v>
      </c>
      <c r="M94" s="420"/>
      <c r="N94" s="420" t="s">
        <v>465</v>
      </c>
      <c r="O94" s="421"/>
      <c r="P94" s="453" t="s">
        <v>411</v>
      </c>
      <c r="Q94" s="422"/>
      <c r="R94" s="455">
        <f t="shared" si="6"/>
        <v>8868.91</v>
      </c>
      <c r="S94" s="455">
        <f t="shared" si="7"/>
        <v>0</v>
      </c>
      <c r="T94" s="455">
        <f t="shared" si="8"/>
        <v>0</v>
      </c>
      <c r="U94" s="457">
        <f t="shared" si="9"/>
        <v>8868.91</v>
      </c>
      <c r="W94" s="414"/>
      <c r="X94" s="414"/>
    </row>
    <row r="95" spans="1:24" s="385" customFormat="1" x14ac:dyDescent="0.25">
      <c r="A95" s="415" t="s">
        <v>181</v>
      </c>
      <c r="B95" s="416" t="s">
        <v>498</v>
      </c>
      <c r="C95" s="417"/>
      <c r="D95" s="418" t="s">
        <v>485</v>
      </c>
      <c r="E95" s="419"/>
      <c r="F95" s="460">
        <v>9155.7800000000007</v>
      </c>
      <c r="G95" s="460">
        <v>9155.7800000000007</v>
      </c>
      <c r="H95" s="460">
        <v>9155.7800000000007</v>
      </c>
      <c r="I95" s="420"/>
      <c r="J95" s="462">
        <v>2</v>
      </c>
      <c r="K95" s="462">
        <v>3</v>
      </c>
      <c r="L95" s="462">
        <v>3</v>
      </c>
      <c r="M95" s="420"/>
      <c r="N95" s="420" t="s">
        <v>465</v>
      </c>
      <c r="O95" s="421"/>
      <c r="P95" s="453" t="s">
        <v>411</v>
      </c>
      <c r="Q95" s="422"/>
      <c r="R95" s="455">
        <f t="shared" si="6"/>
        <v>18311.560000000001</v>
      </c>
      <c r="S95" s="455">
        <f t="shared" si="7"/>
        <v>27467.340000000004</v>
      </c>
      <c r="T95" s="455">
        <f t="shared" si="8"/>
        <v>27467.340000000004</v>
      </c>
      <c r="U95" s="457">
        <f t="shared" si="9"/>
        <v>73246.24000000002</v>
      </c>
      <c r="W95" s="414"/>
      <c r="X95" s="414"/>
    </row>
    <row r="96" spans="1:24" s="385" customFormat="1" x14ac:dyDescent="0.25">
      <c r="A96" s="415" t="s">
        <v>181</v>
      </c>
      <c r="B96" s="416" t="s">
        <v>499</v>
      </c>
      <c r="C96" s="417"/>
      <c r="D96" s="418" t="s">
        <v>485</v>
      </c>
      <c r="E96" s="419"/>
      <c r="F96" s="460">
        <v>9442.48</v>
      </c>
      <c r="G96" s="460">
        <v>9442.48</v>
      </c>
      <c r="H96" s="460">
        <v>9442.48</v>
      </c>
      <c r="I96" s="420"/>
      <c r="J96" s="462">
        <v>2</v>
      </c>
      <c r="K96" s="462">
        <v>1</v>
      </c>
      <c r="L96" s="462">
        <v>1</v>
      </c>
      <c r="M96" s="420"/>
      <c r="N96" s="420" t="s">
        <v>465</v>
      </c>
      <c r="O96" s="421"/>
      <c r="P96" s="453" t="s">
        <v>411</v>
      </c>
      <c r="Q96" s="422"/>
      <c r="R96" s="455">
        <f t="shared" si="6"/>
        <v>18884.96</v>
      </c>
      <c r="S96" s="455">
        <f t="shared" si="7"/>
        <v>9442.48</v>
      </c>
      <c r="T96" s="455">
        <f t="shared" si="8"/>
        <v>9442.48</v>
      </c>
      <c r="U96" s="457">
        <f t="shared" si="9"/>
        <v>37769.919999999998</v>
      </c>
      <c r="W96" s="414"/>
      <c r="X96" s="414"/>
    </row>
    <row r="97" spans="1:24" s="385" customFormat="1" x14ac:dyDescent="0.25">
      <c r="A97" s="415" t="s">
        <v>181</v>
      </c>
      <c r="B97" s="416" t="s">
        <v>500</v>
      </c>
      <c r="C97" s="417"/>
      <c r="D97" s="418" t="s">
        <v>485</v>
      </c>
      <c r="E97" s="419"/>
      <c r="F97" s="460">
        <v>9729.11</v>
      </c>
      <c r="G97" s="460">
        <v>9729.11</v>
      </c>
      <c r="H97" s="460">
        <v>9729.11</v>
      </c>
      <c r="I97" s="420"/>
      <c r="J97" s="462">
        <v>4</v>
      </c>
      <c r="K97" s="462">
        <v>5</v>
      </c>
      <c r="L97" s="462">
        <v>5</v>
      </c>
      <c r="M97" s="420"/>
      <c r="N97" s="420" t="s">
        <v>465</v>
      </c>
      <c r="O97" s="421"/>
      <c r="P97" s="453" t="s">
        <v>411</v>
      </c>
      <c r="Q97" s="422"/>
      <c r="R97" s="455">
        <f t="shared" si="6"/>
        <v>38916.44</v>
      </c>
      <c r="S97" s="455">
        <f t="shared" si="7"/>
        <v>48645.55</v>
      </c>
      <c r="T97" s="455">
        <f t="shared" si="8"/>
        <v>48645.55</v>
      </c>
      <c r="U97" s="457">
        <f t="shared" si="9"/>
        <v>136207.54</v>
      </c>
      <c r="W97" s="414"/>
      <c r="X97" s="414"/>
    </row>
    <row r="98" spans="1:24" s="385" customFormat="1" x14ac:dyDescent="0.25">
      <c r="A98" s="415" t="s">
        <v>181</v>
      </c>
      <c r="B98" s="416" t="s">
        <v>501</v>
      </c>
      <c r="C98" s="417"/>
      <c r="D98" s="418" t="s">
        <v>485</v>
      </c>
      <c r="E98" s="419"/>
      <c r="F98" s="460">
        <v>10015.89</v>
      </c>
      <c r="G98" s="460">
        <v>10015.89</v>
      </c>
      <c r="H98" s="460">
        <v>10015.89</v>
      </c>
      <c r="I98" s="420"/>
      <c r="J98" s="462">
        <v>3</v>
      </c>
      <c r="K98" s="462">
        <v>3</v>
      </c>
      <c r="L98" s="462">
        <v>3</v>
      </c>
      <c r="M98" s="420"/>
      <c r="N98" s="420" t="s">
        <v>465</v>
      </c>
      <c r="O98" s="421"/>
      <c r="P98" s="453" t="s">
        <v>411</v>
      </c>
      <c r="Q98" s="422"/>
      <c r="R98" s="455">
        <f t="shared" si="6"/>
        <v>30047.67</v>
      </c>
      <c r="S98" s="455">
        <f t="shared" si="7"/>
        <v>30047.67</v>
      </c>
      <c r="T98" s="455">
        <f t="shared" si="8"/>
        <v>30047.67</v>
      </c>
      <c r="U98" s="457">
        <f t="shared" si="9"/>
        <v>90143.01</v>
      </c>
      <c r="W98" s="414"/>
      <c r="X98" s="414"/>
    </row>
    <row r="99" spans="1:24" s="385" customFormat="1" x14ac:dyDescent="0.25">
      <c r="A99" s="415" t="s">
        <v>181</v>
      </c>
      <c r="B99" s="416" t="s">
        <v>502</v>
      </c>
      <c r="C99" s="417"/>
      <c r="D99" s="418" t="s">
        <v>485</v>
      </c>
      <c r="E99" s="419"/>
      <c r="F99" s="460">
        <v>10302.69</v>
      </c>
      <c r="G99" s="460">
        <v>10302.69</v>
      </c>
      <c r="H99" s="460">
        <v>10302.69</v>
      </c>
      <c r="I99" s="420"/>
      <c r="J99" s="462">
        <v>2</v>
      </c>
      <c r="K99" s="462">
        <v>2</v>
      </c>
      <c r="L99" s="462">
        <v>2</v>
      </c>
      <c r="M99" s="420"/>
      <c r="N99" s="420" t="s">
        <v>465</v>
      </c>
      <c r="O99" s="421"/>
      <c r="P99" s="453" t="s">
        <v>411</v>
      </c>
      <c r="Q99" s="422"/>
      <c r="R99" s="455">
        <f t="shared" si="6"/>
        <v>20605.38</v>
      </c>
      <c r="S99" s="455">
        <f t="shared" si="7"/>
        <v>20605.38</v>
      </c>
      <c r="T99" s="455">
        <f t="shared" si="8"/>
        <v>20605.38</v>
      </c>
      <c r="U99" s="457">
        <f t="shared" si="9"/>
        <v>61816.14</v>
      </c>
      <c r="W99" s="414"/>
      <c r="X99" s="414"/>
    </row>
    <row r="100" spans="1:24" s="385" customFormat="1" x14ac:dyDescent="0.25">
      <c r="A100" s="415" t="s">
        <v>181</v>
      </c>
      <c r="B100" s="416" t="s">
        <v>503</v>
      </c>
      <c r="C100" s="417"/>
      <c r="D100" s="418" t="s">
        <v>485</v>
      </c>
      <c r="E100" s="419"/>
      <c r="F100" s="460">
        <v>8868.91</v>
      </c>
      <c r="G100" s="460">
        <v>8868.91</v>
      </c>
      <c r="H100" s="460">
        <v>8868.91</v>
      </c>
      <c r="I100" s="420"/>
      <c r="J100" s="462">
        <v>6</v>
      </c>
      <c r="K100" s="462">
        <v>6</v>
      </c>
      <c r="L100" s="462">
        <v>6</v>
      </c>
      <c r="M100" s="420"/>
      <c r="N100" s="420" t="s">
        <v>465</v>
      </c>
      <c r="O100" s="421"/>
      <c r="P100" s="453" t="s">
        <v>411</v>
      </c>
      <c r="Q100" s="422"/>
      <c r="R100" s="455">
        <f t="shared" si="6"/>
        <v>53213.46</v>
      </c>
      <c r="S100" s="455">
        <f t="shared" si="7"/>
        <v>53213.46</v>
      </c>
      <c r="T100" s="455">
        <f t="shared" si="8"/>
        <v>53213.46</v>
      </c>
      <c r="U100" s="457">
        <f t="shared" si="9"/>
        <v>159640.38</v>
      </c>
      <c r="W100" s="414"/>
      <c r="X100" s="414"/>
    </row>
    <row r="101" spans="1:24" s="385" customFormat="1" x14ac:dyDescent="0.25">
      <c r="A101" s="415" t="s">
        <v>181</v>
      </c>
      <c r="B101" s="416" t="s">
        <v>504</v>
      </c>
      <c r="C101" s="417"/>
      <c r="D101" s="418" t="s">
        <v>485</v>
      </c>
      <c r="E101" s="419"/>
      <c r="F101" s="460">
        <v>9155.7800000000007</v>
      </c>
      <c r="G101" s="460">
        <v>9155.7800000000007</v>
      </c>
      <c r="H101" s="460">
        <v>9155.7800000000007</v>
      </c>
      <c r="I101" s="420"/>
      <c r="J101" s="462">
        <v>4</v>
      </c>
      <c r="K101" s="462">
        <v>4</v>
      </c>
      <c r="L101" s="462">
        <v>4</v>
      </c>
      <c r="M101" s="420"/>
      <c r="N101" s="420" t="s">
        <v>465</v>
      </c>
      <c r="O101" s="421"/>
      <c r="P101" s="453" t="s">
        <v>411</v>
      </c>
      <c r="Q101" s="422"/>
      <c r="R101" s="455">
        <f t="shared" si="6"/>
        <v>36623.120000000003</v>
      </c>
      <c r="S101" s="455">
        <f t="shared" si="7"/>
        <v>36623.120000000003</v>
      </c>
      <c r="T101" s="455">
        <f t="shared" si="8"/>
        <v>36623.120000000003</v>
      </c>
      <c r="U101" s="457">
        <f t="shared" si="9"/>
        <v>109869.36000000002</v>
      </c>
      <c r="W101" s="414"/>
      <c r="X101" s="414"/>
    </row>
    <row r="102" spans="1:24" s="385" customFormat="1" x14ac:dyDescent="0.25">
      <c r="A102" s="415" t="s">
        <v>181</v>
      </c>
      <c r="B102" s="416" t="s">
        <v>505</v>
      </c>
      <c r="C102" s="417"/>
      <c r="D102" s="418" t="s">
        <v>485</v>
      </c>
      <c r="E102" s="419"/>
      <c r="F102" s="460">
        <v>8868.91</v>
      </c>
      <c r="G102" s="460">
        <v>8868.91</v>
      </c>
      <c r="H102" s="460">
        <v>8868.91</v>
      </c>
      <c r="I102" s="420"/>
      <c r="J102" s="462">
        <v>18</v>
      </c>
      <c r="K102" s="462">
        <v>16</v>
      </c>
      <c r="L102" s="462">
        <v>20</v>
      </c>
      <c r="M102" s="420"/>
      <c r="N102" s="420" t="s">
        <v>465</v>
      </c>
      <c r="O102" s="421"/>
      <c r="P102" s="453" t="s">
        <v>411</v>
      </c>
      <c r="Q102" s="422"/>
      <c r="R102" s="455">
        <f t="shared" si="6"/>
        <v>159640.38</v>
      </c>
      <c r="S102" s="455">
        <f t="shared" si="7"/>
        <v>141902.56</v>
      </c>
      <c r="T102" s="455">
        <f t="shared" si="8"/>
        <v>177378.2</v>
      </c>
      <c r="U102" s="457">
        <f t="shared" si="9"/>
        <v>478921.14</v>
      </c>
      <c r="W102" s="414"/>
      <c r="X102" s="414"/>
    </row>
    <row r="103" spans="1:24" s="385" customFormat="1" x14ac:dyDescent="0.25">
      <c r="A103" s="415" t="s">
        <v>181</v>
      </c>
      <c r="B103" s="416" t="s">
        <v>506</v>
      </c>
      <c r="C103" s="417"/>
      <c r="D103" s="418" t="s">
        <v>485</v>
      </c>
      <c r="E103" s="419"/>
      <c r="F103" s="460">
        <v>9155.7800000000007</v>
      </c>
      <c r="G103" s="460">
        <v>9155.7800000000007</v>
      </c>
      <c r="H103" s="460">
        <v>9155.7800000000007</v>
      </c>
      <c r="I103" s="420"/>
      <c r="J103" s="462">
        <v>21</v>
      </c>
      <c r="K103" s="462">
        <v>23</v>
      </c>
      <c r="L103" s="462">
        <v>22</v>
      </c>
      <c r="M103" s="420"/>
      <c r="N103" s="420" t="s">
        <v>465</v>
      </c>
      <c r="O103" s="421"/>
      <c r="P103" s="453" t="s">
        <v>411</v>
      </c>
      <c r="Q103" s="422"/>
      <c r="R103" s="455">
        <f t="shared" si="6"/>
        <v>192271.38</v>
      </c>
      <c r="S103" s="455">
        <f t="shared" si="7"/>
        <v>210582.94</v>
      </c>
      <c r="T103" s="455">
        <f t="shared" si="8"/>
        <v>201427.16</v>
      </c>
      <c r="U103" s="457">
        <f t="shared" si="9"/>
        <v>604281.48</v>
      </c>
      <c r="W103" s="414"/>
      <c r="X103" s="414"/>
    </row>
    <row r="104" spans="1:24" s="385" customFormat="1" x14ac:dyDescent="0.25">
      <c r="A104" s="415" t="s">
        <v>181</v>
      </c>
      <c r="B104" s="416" t="s">
        <v>507</v>
      </c>
      <c r="C104" s="417"/>
      <c r="D104" s="418" t="s">
        <v>485</v>
      </c>
      <c r="E104" s="419"/>
      <c r="F104" s="460">
        <v>8868.91</v>
      </c>
      <c r="G104" s="460">
        <v>8868.91</v>
      </c>
      <c r="H104" s="460">
        <v>8868.91</v>
      </c>
      <c r="I104" s="420"/>
      <c r="J104" s="462">
        <v>6</v>
      </c>
      <c r="K104" s="462">
        <v>5</v>
      </c>
      <c r="L104" s="462">
        <v>5</v>
      </c>
      <c r="M104" s="420"/>
      <c r="N104" s="420" t="s">
        <v>465</v>
      </c>
      <c r="O104" s="421"/>
      <c r="P104" s="453" t="s">
        <v>411</v>
      </c>
      <c r="Q104" s="422"/>
      <c r="R104" s="455">
        <f t="shared" si="6"/>
        <v>53213.46</v>
      </c>
      <c r="S104" s="455">
        <f t="shared" si="7"/>
        <v>44344.55</v>
      </c>
      <c r="T104" s="455">
        <f t="shared" si="8"/>
        <v>44344.55</v>
      </c>
      <c r="U104" s="457">
        <f t="shared" si="9"/>
        <v>141902.56</v>
      </c>
      <c r="W104" s="414"/>
      <c r="X104" s="414"/>
    </row>
    <row r="105" spans="1:24" s="385" customFormat="1" x14ac:dyDescent="0.25">
      <c r="A105" s="415" t="s">
        <v>181</v>
      </c>
      <c r="B105" s="416" t="s">
        <v>508</v>
      </c>
      <c r="C105" s="417"/>
      <c r="D105" s="418" t="s">
        <v>485</v>
      </c>
      <c r="E105" s="419"/>
      <c r="F105" s="460">
        <v>9155.7800000000007</v>
      </c>
      <c r="G105" s="460">
        <v>9155.7800000000007</v>
      </c>
      <c r="H105" s="460">
        <v>9155.7800000000007</v>
      </c>
      <c r="I105" s="420"/>
      <c r="J105" s="462">
        <v>9</v>
      </c>
      <c r="K105" s="462">
        <v>10</v>
      </c>
      <c r="L105" s="462">
        <v>9</v>
      </c>
      <c r="M105" s="420"/>
      <c r="N105" s="420" t="s">
        <v>465</v>
      </c>
      <c r="O105" s="421"/>
      <c r="P105" s="453" t="s">
        <v>411</v>
      </c>
      <c r="Q105" s="422"/>
      <c r="R105" s="455">
        <f t="shared" si="6"/>
        <v>82402.02</v>
      </c>
      <c r="S105" s="455">
        <f t="shared" si="7"/>
        <v>91557.8</v>
      </c>
      <c r="T105" s="455">
        <f t="shared" si="8"/>
        <v>82402.02</v>
      </c>
      <c r="U105" s="457">
        <f t="shared" si="9"/>
        <v>256361.84000000003</v>
      </c>
      <c r="W105" s="414"/>
      <c r="X105" s="414"/>
    </row>
    <row r="106" spans="1:24" s="385" customFormat="1" x14ac:dyDescent="0.25">
      <c r="A106" s="415" t="s">
        <v>181</v>
      </c>
      <c r="B106" s="416" t="s">
        <v>509</v>
      </c>
      <c r="C106" s="417"/>
      <c r="D106" s="418" t="s">
        <v>485</v>
      </c>
      <c r="E106" s="419"/>
      <c r="F106" s="460">
        <v>10302.69</v>
      </c>
      <c r="G106" s="460">
        <v>10302.69</v>
      </c>
      <c r="H106" s="460">
        <v>10302.69</v>
      </c>
      <c r="I106" s="420"/>
      <c r="J106" s="462">
        <v>1</v>
      </c>
      <c r="K106" s="462">
        <v>1</v>
      </c>
      <c r="L106" s="462">
        <v>1</v>
      </c>
      <c r="M106" s="420"/>
      <c r="N106" s="420" t="s">
        <v>465</v>
      </c>
      <c r="O106" s="421"/>
      <c r="P106" s="453" t="s">
        <v>411</v>
      </c>
      <c r="Q106" s="422"/>
      <c r="R106" s="455">
        <f t="shared" si="6"/>
        <v>10302.69</v>
      </c>
      <c r="S106" s="455">
        <f t="shared" si="7"/>
        <v>10302.69</v>
      </c>
      <c r="T106" s="455">
        <f t="shared" si="8"/>
        <v>10302.69</v>
      </c>
      <c r="U106" s="457">
        <f t="shared" si="9"/>
        <v>30908.07</v>
      </c>
      <c r="W106" s="414"/>
      <c r="X106" s="414"/>
    </row>
    <row r="107" spans="1:24" s="385" customFormat="1" x14ac:dyDescent="0.25">
      <c r="A107" s="415" t="s">
        <v>181</v>
      </c>
      <c r="B107" s="416" t="s">
        <v>510</v>
      </c>
      <c r="C107" s="417"/>
      <c r="D107" s="418" t="s">
        <v>485</v>
      </c>
      <c r="E107" s="419"/>
      <c r="F107" s="460">
        <v>10589.45</v>
      </c>
      <c r="G107" s="460">
        <v>10589.45</v>
      </c>
      <c r="H107" s="460">
        <v>10589.45</v>
      </c>
      <c r="I107" s="420"/>
      <c r="J107" s="462">
        <v>1</v>
      </c>
      <c r="K107" s="462">
        <v>1</v>
      </c>
      <c r="L107" s="462">
        <v>1</v>
      </c>
      <c r="M107" s="420"/>
      <c r="N107" s="420" t="s">
        <v>465</v>
      </c>
      <c r="O107" s="421"/>
      <c r="P107" s="453" t="s">
        <v>411</v>
      </c>
      <c r="Q107" s="422"/>
      <c r="R107" s="455">
        <f t="shared" si="6"/>
        <v>10589.45</v>
      </c>
      <c r="S107" s="455">
        <f t="shared" si="7"/>
        <v>10589.45</v>
      </c>
      <c r="T107" s="455">
        <f t="shared" si="8"/>
        <v>10589.45</v>
      </c>
      <c r="U107" s="457">
        <f t="shared" si="9"/>
        <v>31768.350000000002</v>
      </c>
      <c r="W107" s="414"/>
      <c r="X107" s="414"/>
    </row>
    <row r="108" spans="1:24" s="385" customFormat="1" x14ac:dyDescent="0.25">
      <c r="A108" s="415" t="s">
        <v>181</v>
      </c>
      <c r="B108" s="416" t="s">
        <v>511</v>
      </c>
      <c r="C108" s="417"/>
      <c r="D108" s="418" t="s">
        <v>485</v>
      </c>
      <c r="E108" s="419"/>
      <c r="F108" s="460">
        <v>10589.45</v>
      </c>
      <c r="G108" s="460">
        <v>10589.45</v>
      </c>
      <c r="H108" s="460">
        <v>10589.45</v>
      </c>
      <c r="I108" s="420"/>
      <c r="J108" s="462">
        <v>3</v>
      </c>
      <c r="K108" s="462">
        <v>1</v>
      </c>
      <c r="L108" s="462">
        <v>1</v>
      </c>
      <c r="M108" s="420"/>
      <c r="N108" s="420" t="s">
        <v>465</v>
      </c>
      <c r="O108" s="421"/>
      <c r="P108" s="453" t="s">
        <v>411</v>
      </c>
      <c r="Q108" s="422"/>
      <c r="R108" s="455">
        <f t="shared" si="6"/>
        <v>31768.350000000002</v>
      </c>
      <c r="S108" s="455">
        <f t="shared" si="7"/>
        <v>10589.45</v>
      </c>
      <c r="T108" s="455">
        <f t="shared" si="8"/>
        <v>10589.45</v>
      </c>
      <c r="U108" s="457">
        <f t="shared" si="9"/>
        <v>52947.25</v>
      </c>
      <c r="W108" s="414"/>
      <c r="X108" s="414"/>
    </row>
    <row r="109" spans="1:24" s="385" customFormat="1" x14ac:dyDescent="0.25">
      <c r="A109" s="415" t="s">
        <v>181</v>
      </c>
      <c r="B109" s="416" t="s">
        <v>512</v>
      </c>
      <c r="C109" s="417"/>
      <c r="D109" s="418" t="s">
        <v>485</v>
      </c>
      <c r="E109" s="419"/>
      <c r="F109" s="460">
        <v>10015.89</v>
      </c>
      <c r="G109" s="460">
        <v>10015.89</v>
      </c>
      <c r="H109" s="460">
        <v>10015.89</v>
      </c>
      <c r="I109" s="420"/>
      <c r="J109" s="462">
        <v>2</v>
      </c>
      <c r="K109" s="462">
        <v>2</v>
      </c>
      <c r="L109" s="462">
        <v>2</v>
      </c>
      <c r="M109" s="420"/>
      <c r="N109" s="420" t="s">
        <v>465</v>
      </c>
      <c r="O109" s="421"/>
      <c r="P109" s="453" t="s">
        <v>411</v>
      </c>
      <c r="Q109" s="422"/>
      <c r="R109" s="455">
        <f t="shared" si="6"/>
        <v>20031.78</v>
      </c>
      <c r="S109" s="455">
        <f t="shared" si="7"/>
        <v>20031.78</v>
      </c>
      <c r="T109" s="455">
        <f t="shared" si="8"/>
        <v>20031.78</v>
      </c>
      <c r="U109" s="457">
        <f t="shared" si="9"/>
        <v>60095.34</v>
      </c>
      <c r="W109" s="414"/>
      <c r="X109" s="414"/>
    </row>
    <row r="110" spans="1:24" s="385" customFormat="1" x14ac:dyDescent="0.25">
      <c r="A110" s="415" t="s">
        <v>181</v>
      </c>
      <c r="B110" s="416" t="s">
        <v>513</v>
      </c>
      <c r="C110" s="417"/>
      <c r="D110" s="418" t="s">
        <v>485</v>
      </c>
      <c r="E110" s="419"/>
      <c r="F110" s="460">
        <v>10302.69</v>
      </c>
      <c r="G110" s="460">
        <v>10302.69</v>
      </c>
      <c r="H110" s="460">
        <v>10302.69</v>
      </c>
      <c r="I110" s="420"/>
      <c r="J110" s="462">
        <v>1</v>
      </c>
      <c r="K110" s="462">
        <v>1</v>
      </c>
      <c r="L110" s="462">
        <v>1</v>
      </c>
      <c r="M110" s="420"/>
      <c r="N110" s="420" t="s">
        <v>465</v>
      </c>
      <c r="O110" s="421"/>
      <c r="P110" s="453" t="s">
        <v>411</v>
      </c>
      <c r="Q110" s="422"/>
      <c r="R110" s="455">
        <f t="shared" si="6"/>
        <v>10302.69</v>
      </c>
      <c r="S110" s="455">
        <f t="shared" si="7"/>
        <v>10302.69</v>
      </c>
      <c r="T110" s="455">
        <f t="shared" si="8"/>
        <v>10302.69</v>
      </c>
      <c r="U110" s="457">
        <f t="shared" si="9"/>
        <v>30908.07</v>
      </c>
      <c r="W110" s="414"/>
      <c r="X110" s="414"/>
    </row>
    <row r="111" spans="1:24" s="385" customFormat="1" x14ac:dyDescent="0.25">
      <c r="A111" s="415" t="s">
        <v>181</v>
      </c>
      <c r="B111" s="416" t="s">
        <v>514</v>
      </c>
      <c r="C111" s="417"/>
      <c r="D111" s="418" t="s">
        <v>485</v>
      </c>
      <c r="E111" s="419"/>
      <c r="F111" s="460">
        <v>10015.89</v>
      </c>
      <c r="G111" s="460">
        <v>10015.89</v>
      </c>
      <c r="H111" s="460">
        <v>10015.89</v>
      </c>
      <c r="I111" s="420"/>
      <c r="J111" s="462">
        <v>1</v>
      </c>
      <c r="K111" s="462">
        <v>1</v>
      </c>
      <c r="L111" s="462">
        <v>1</v>
      </c>
      <c r="M111" s="420"/>
      <c r="N111" s="420" t="s">
        <v>465</v>
      </c>
      <c r="O111" s="421"/>
      <c r="P111" s="453" t="s">
        <v>411</v>
      </c>
      <c r="Q111" s="422"/>
      <c r="R111" s="455">
        <f t="shared" si="6"/>
        <v>10015.89</v>
      </c>
      <c r="S111" s="455">
        <f t="shared" si="7"/>
        <v>10015.89</v>
      </c>
      <c r="T111" s="455">
        <f t="shared" si="8"/>
        <v>10015.89</v>
      </c>
      <c r="U111" s="457">
        <f t="shared" si="9"/>
        <v>30047.67</v>
      </c>
      <c r="W111" s="414"/>
      <c r="X111" s="414"/>
    </row>
    <row r="112" spans="1:24" s="385" customFormat="1" x14ac:dyDescent="0.25">
      <c r="A112" s="415" t="s">
        <v>181</v>
      </c>
      <c r="B112" s="416" t="s">
        <v>515</v>
      </c>
      <c r="C112" s="417"/>
      <c r="D112" s="418" t="s">
        <v>485</v>
      </c>
      <c r="E112" s="419"/>
      <c r="F112" s="460">
        <v>10302.69</v>
      </c>
      <c r="G112" s="460">
        <v>10302.69</v>
      </c>
      <c r="H112" s="460">
        <v>10302.69</v>
      </c>
      <c r="I112" s="420"/>
      <c r="J112" s="462">
        <v>1</v>
      </c>
      <c r="K112" s="462">
        <v>1</v>
      </c>
      <c r="L112" s="462">
        <v>1</v>
      </c>
      <c r="M112" s="420"/>
      <c r="N112" s="420" t="s">
        <v>465</v>
      </c>
      <c r="O112" s="421"/>
      <c r="P112" s="453" t="s">
        <v>411</v>
      </c>
      <c r="Q112" s="422"/>
      <c r="R112" s="455">
        <f t="shared" si="6"/>
        <v>10302.69</v>
      </c>
      <c r="S112" s="455">
        <f t="shared" si="7"/>
        <v>10302.69</v>
      </c>
      <c r="T112" s="455">
        <f t="shared" si="8"/>
        <v>10302.69</v>
      </c>
      <c r="U112" s="457">
        <f t="shared" si="9"/>
        <v>30908.07</v>
      </c>
      <c r="W112" s="414"/>
      <c r="X112" s="414"/>
    </row>
    <row r="113" spans="1:24" s="385" customFormat="1" x14ac:dyDescent="0.25">
      <c r="A113" s="415" t="s">
        <v>181</v>
      </c>
      <c r="B113" s="416" t="s">
        <v>516</v>
      </c>
      <c r="C113" s="417"/>
      <c r="D113" s="418" t="s">
        <v>485</v>
      </c>
      <c r="E113" s="419"/>
      <c r="F113" s="460">
        <v>10015.89</v>
      </c>
      <c r="G113" s="460">
        <v>10015.89</v>
      </c>
      <c r="H113" s="460">
        <v>10015.89</v>
      </c>
      <c r="I113" s="420"/>
      <c r="J113" s="462">
        <v>23</v>
      </c>
      <c r="K113" s="462">
        <v>21</v>
      </c>
      <c r="L113" s="462">
        <v>21</v>
      </c>
      <c r="M113" s="420"/>
      <c r="N113" s="420" t="s">
        <v>465</v>
      </c>
      <c r="O113" s="421"/>
      <c r="P113" s="453" t="s">
        <v>411</v>
      </c>
      <c r="Q113" s="422"/>
      <c r="R113" s="455">
        <f t="shared" si="6"/>
        <v>230365.46999999997</v>
      </c>
      <c r="S113" s="455">
        <f t="shared" si="7"/>
        <v>210333.69</v>
      </c>
      <c r="T113" s="455">
        <f t="shared" si="8"/>
        <v>210333.69</v>
      </c>
      <c r="U113" s="457">
        <f t="shared" si="9"/>
        <v>651032.85</v>
      </c>
      <c r="W113" s="414"/>
      <c r="X113" s="414"/>
    </row>
    <row r="114" spans="1:24" s="385" customFormat="1" x14ac:dyDescent="0.25">
      <c r="A114" s="415" t="s">
        <v>181</v>
      </c>
      <c r="B114" s="416" t="s">
        <v>517</v>
      </c>
      <c r="C114" s="417"/>
      <c r="D114" s="418" t="s">
        <v>485</v>
      </c>
      <c r="E114" s="419"/>
      <c r="F114" s="460">
        <v>10302.69</v>
      </c>
      <c r="G114" s="460">
        <v>10302.69</v>
      </c>
      <c r="H114" s="460">
        <v>10302.69</v>
      </c>
      <c r="I114" s="420"/>
      <c r="J114" s="462">
        <v>18</v>
      </c>
      <c r="K114" s="462">
        <v>22</v>
      </c>
      <c r="L114" s="462">
        <v>23</v>
      </c>
      <c r="M114" s="420"/>
      <c r="N114" s="420" t="s">
        <v>465</v>
      </c>
      <c r="O114" s="421"/>
      <c r="P114" s="453" t="s">
        <v>411</v>
      </c>
      <c r="Q114" s="422"/>
      <c r="R114" s="455">
        <f t="shared" si="6"/>
        <v>185448.42</v>
      </c>
      <c r="S114" s="455">
        <f t="shared" si="7"/>
        <v>226659.18000000002</v>
      </c>
      <c r="T114" s="455">
        <f t="shared" si="8"/>
        <v>236961.87000000002</v>
      </c>
      <c r="U114" s="457">
        <f t="shared" si="9"/>
        <v>649069.47000000009</v>
      </c>
      <c r="W114" s="414"/>
      <c r="X114" s="414"/>
    </row>
    <row r="115" spans="1:24" s="385" customFormat="1" x14ac:dyDescent="0.25">
      <c r="A115" s="415" t="s">
        <v>181</v>
      </c>
      <c r="B115" s="416" t="s">
        <v>518</v>
      </c>
      <c r="C115" s="417"/>
      <c r="D115" s="418" t="s">
        <v>485</v>
      </c>
      <c r="E115" s="419"/>
      <c r="F115" s="460">
        <v>9442.48</v>
      </c>
      <c r="G115" s="460">
        <v>9442.48</v>
      </c>
      <c r="H115" s="460">
        <v>9442.48</v>
      </c>
      <c r="I115" s="420"/>
      <c r="J115" s="462">
        <v>2</v>
      </c>
      <c r="K115" s="462">
        <v>2</v>
      </c>
      <c r="L115" s="462">
        <v>2</v>
      </c>
      <c r="M115" s="420"/>
      <c r="N115" s="420" t="s">
        <v>465</v>
      </c>
      <c r="O115" s="421"/>
      <c r="P115" s="453" t="s">
        <v>411</v>
      </c>
      <c r="Q115" s="422"/>
      <c r="R115" s="455">
        <f t="shared" si="6"/>
        <v>18884.96</v>
      </c>
      <c r="S115" s="455">
        <f t="shared" si="7"/>
        <v>18884.96</v>
      </c>
      <c r="T115" s="455">
        <f t="shared" si="8"/>
        <v>18884.96</v>
      </c>
      <c r="U115" s="457">
        <f t="shared" si="9"/>
        <v>56654.879999999997</v>
      </c>
      <c r="W115" s="414"/>
      <c r="X115" s="414"/>
    </row>
    <row r="116" spans="1:24" s="385" customFormat="1" x14ac:dyDescent="0.25">
      <c r="A116" s="415" t="s">
        <v>181</v>
      </c>
      <c r="B116" s="416" t="s">
        <v>519</v>
      </c>
      <c r="C116" s="417"/>
      <c r="D116" s="418" t="s">
        <v>485</v>
      </c>
      <c r="E116" s="419"/>
      <c r="F116" s="460">
        <v>9729.11</v>
      </c>
      <c r="G116" s="460">
        <v>9729.11</v>
      </c>
      <c r="H116" s="460">
        <v>9729.11</v>
      </c>
      <c r="I116" s="420"/>
      <c r="J116" s="462">
        <v>2</v>
      </c>
      <c r="K116" s="462">
        <v>1</v>
      </c>
      <c r="L116" s="462">
        <v>1</v>
      </c>
      <c r="M116" s="420"/>
      <c r="N116" s="420" t="s">
        <v>465</v>
      </c>
      <c r="O116" s="421"/>
      <c r="P116" s="453" t="s">
        <v>411</v>
      </c>
      <c r="Q116" s="422"/>
      <c r="R116" s="455">
        <f t="shared" si="6"/>
        <v>19458.22</v>
      </c>
      <c r="S116" s="455">
        <f t="shared" si="7"/>
        <v>9729.11</v>
      </c>
      <c r="T116" s="455">
        <f t="shared" si="8"/>
        <v>9729.11</v>
      </c>
      <c r="U116" s="457">
        <f t="shared" si="9"/>
        <v>38916.44</v>
      </c>
      <c r="W116" s="414"/>
      <c r="X116" s="414"/>
    </row>
    <row r="117" spans="1:24" s="385" customFormat="1" x14ac:dyDescent="0.25">
      <c r="A117" s="415" t="s">
        <v>181</v>
      </c>
      <c r="B117" s="416" t="s">
        <v>520</v>
      </c>
      <c r="C117" s="417"/>
      <c r="D117" s="418" t="s">
        <v>485</v>
      </c>
      <c r="E117" s="419"/>
      <c r="F117" s="460">
        <v>9442.48</v>
      </c>
      <c r="G117" s="460">
        <v>9442.48</v>
      </c>
      <c r="H117" s="460">
        <v>9442.48</v>
      </c>
      <c r="I117" s="420"/>
      <c r="J117" s="462">
        <v>23</v>
      </c>
      <c r="K117" s="462">
        <v>22</v>
      </c>
      <c r="L117" s="462">
        <v>22</v>
      </c>
      <c r="M117" s="420"/>
      <c r="N117" s="420" t="s">
        <v>465</v>
      </c>
      <c r="O117" s="421"/>
      <c r="P117" s="453" t="s">
        <v>411</v>
      </c>
      <c r="Q117" s="422"/>
      <c r="R117" s="455">
        <f t="shared" si="6"/>
        <v>217177.03999999998</v>
      </c>
      <c r="S117" s="455">
        <f t="shared" si="7"/>
        <v>207734.56</v>
      </c>
      <c r="T117" s="455">
        <f t="shared" si="8"/>
        <v>207734.56</v>
      </c>
      <c r="U117" s="457">
        <f t="shared" si="9"/>
        <v>632646.15999999992</v>
      </c>
      <c r="W117" s="414"/>
      <c r="X117" s="414"/>
    </row>
    <row r="118" spans="1:24" s="385" customFormat="1" x14ac:dyDescent="0.25">
      <c r="A118" s="415" t="s">
        <v>181</v>
      </c>
      <c r="B118" s="416" t="s">
        <v>521</v>
      </c>
      <c r="C118" s="417"/>
      <c r="D118" s="418" t="s">
        <v>485</v>
      </c>
      <c r="E118" s="419"/>
      <c r="F118" s="460">
        <v>9729.11</v>
      </c>
      <c r="G118" s="460">
        <v>9729.11</v>
      </c>
      <c r="H118" s="460">
        <v>9729.11</v>
      </c>
      <c r="I118" s="420"/>
      <c r="J118" s="462">
        <v>35</v>
      </c>
      <c r="K118" s="462">
        <v>34</v>
      </c>
      <c r="L118" s="462">
        <v>35</v>
      </c>
      <c r="M118" s="420"/>
      <c r="N118" s="420" t="s">
        <v>465</v>
      </c>
      <c r="O118" s="421"/>
      <c r="P118" s="453" t="s">
        <v>411</v>
      </c>
      <c r="Q118" s="422"/>
      <c r="R118" s="455">
        <f t="shared" si="6"/>
        <v>340518.85000000003</v>
      </c>
      <c r="S118" s="455">
        <f t="shared" si="7"/>
        <v>330789.74</v>
      </c>
      <c r="T118" s="455">
        <f t="shared" si="8"/>
        <v>340518.85000000003</v>
      </c>
      <c r="U118" s="457">
        <f t="shared" si="9"/>
        <v>1011827.4400000002</v>
      </c>
      <c r="W118" s="414"/>
      <c r="X118" s="414"/>
    </row>
    <row r="119" spans="1:24" s="385" customFormat="1" x14ac:dyDescent="0.25">
      <c r="A119" s="415" t="s">
        <v>181</v>
      </c>
      <c r="B119" s="416" t="s">
        <v>522</v>
      </c>
      <c r="C119" s="417"/>
      <c r="D119" s="418" t="s">
        <v>485</v>
      </c>
      <c r="E119" s="419"/>
      <c r="F119" s="460">
        <v>10589.45</v>
      </c>
      <c r="G119" s="460">
        <v>10589.45</v>
      </c>
      <c r="H119" s="460">
        <v>10589.45</v>
      </c>
      <c r="I119" s="420"/>
      <c r="J119" s="462">
        <v>2</v>
      </c>
      <c r="K119" s="462">
        <v>2</v>
      </c>
      <c r="L119" s="462">
        <v>2</v>
      </c>
      <c r="M119" s="420"/>
      <c r="N119" s="420" t="s">
        <v>465</v>
      </c>
      <c r="O119" s="421"/>
      <c r="P119" s="453" t="s">
        <v>411</v>
      </c>
      <c r="Q119" s="422"/>
      <c r="R119" s="455">
        <f t="shared" si="6"/>
        <v>21178.9</v>
      </c>
      <c r="S119" s="455">
        <f t="shared" si="7"/>
        <v>21178.9</v>
      </c>
      <c r="T119" s="455">
        <f t="shared" si="8"/>
        <v>21178.9</v>
      </c>
      <c r="U119" s="457">
        <f t="shared" si="9"/>
        <v>63536.700000000004</v>
      </c>
      <c r="W119" s="414"/>
      <c r="X119" s="414"/>
    </row>
    <row r="120" spans="1:24" s="385" customFormat="1" x14ac:dyDescent="0.25">
      <c r="A120" s="415" t="s">
        <v>181</v>
      </c>
      <c r="B120" s="416" t="s">
        <v>523</v>
      </c>
      <c r="C120" s="417"/>
      <c r="D120" s="418" t="s">
        <v>485</v>
      </c>
      <c r="E120" s="419"/>
      <c r="F120" s="460">
        <v>10589.45</v>
      </c>
      <c r="G120" s="460">
        <v>10589.45</v>
      </c>
      <c r="H120" s="460">
        <v>10589.45</v>
      </c>
      <c r="I120" s="420"/>
      <c r="J120" s="462">
        <v>2</v>
      </c>
      <c r="K120" s="462">
        <v>2</v>
      </c>
      <c r="L120" s="462">
        <v>2</v>
      </c>
      <c r="M120" s="420"/>
      <c r="N120" s="420" t="s">
        <v>465</v>
      </c>
      <c r="O120" s="421"/>
      <c r="P120" s="453" t="s">
        <v>411</v>
      </c>
      <c r="Q120" s="422"/>
      <c r="R120" s="455">
        <f t="shared" si="6"/>
        <v>21178.9</v>
      </c>
      <c r="S120" s="455">
        <f t="shared" si="7"/>
        <v>21178.9</v>
      </c>
      <c r="T120" s="455">
        <f t="shared" si="8"/>
        <v>21178.9</v>
      </c>
      <c r="U120" s="457">
        <f t="shared" si="9"/>
        <v>63536.700000000004</v>
      </c>
      <c r="W120" s="414"/>
      <c r="X120" s="414"/>
    </row>
    <row r="121" spans="1:24" s="385" customFormat="1" x14ac:dyDescent="0.25">
      <c r="A121" s="415" t="s">
        <v>181</v>
      </c>
      <c r="B121" s="416" t="s">
        <v>524</v>
      </c>
      <c r="C121" s="417"/>
      <c r="D121" s="418" t="s">
        <v>485</v>
      </c>
      <c r="E121" s="419"/>
      <c r="F121" s="460">
        <v>10589.45</v>
      </c>
      <c r="G121" s="460">
        <v>10589.45</v>
      </c>
      <c r="H121" s="460">
        <v>10589.45</v>
      </c>
      <c r="I121" s="420"/>
      <c r="J121" s="462">
        <v>27</v>
      </c>
      <c r="K121" s="462">
        <v>23</v>
      </c>
      <c r="L121" s="462">
        <v>21</v>
      </c>
      <c r="M121" s="420"/>
      <c r="N121" s="420" t="s">
        <v>465</v>
      </c>
      <c r="O121" s="421"/>
      <c r="P121" s="453" t="s">
        <v>411</v>
      </c>
      <c r="Q121" s="422"/>
      <c r="R121" s="455">
        <f t="shared" si="6"/>
        <v>285915.15000000002</v>
      </c>
      <c r="S121" s="455">
        <f t="shared" si="7"/>
        <v>243557.35</v>
      </c>
      <c r="T121" s="455">
        <f t="shared" si="8"/>
        <v>222378.45</v>
      </c>
      <c r="U121" s="457">
        <f t="shared" si="9"/>
        <v>751850.95</v>
      </c>
      <c r="W121" s="414"/>
      <c r="X121" s="414"/>
    </row>
    <row r="122" spans="1:24" s="385" customFormat="1" x14ac:dyDescent="0.25">
      <c r="A122" s="415" t="s">
        <v>181</v>
      </c>
      <c r="B122" s="416" t="s">
        <v>525</v>
      </c>
      <c r="C122" s="417"/>
      <c r="D122" s="418" t="s">
        <v>485</v>
      </c>
      <c r="E122" s="419"/>
      <c r="F122" s="460">
        <v>9729.11</v>
      </c>
      <c r="G122" s="460">
        <v>9729.11</v>
      </c>
      <c r="H122" s="460">
        <v>9729.11</v>
      </c>
      <c r="I122" s="420"/>
      <c r="J122" s="462">
        <v>1</v>
      </c>
      <c r="K122" s="462">
        <v>1</v>
      </c>
      <c r="L122" s="462">
        <v>1</v>
      </c>
      <c r="M122" s="420"/>
      <c r="N122" s="420" t="s">
        <v>465</v>
      </c>
      <c r="O122" s="421"/>
      <c r="P122" s="453" t="s">
        <v>411</v>
      </c>
      <c r="Q122" s="422"/>
      <c r="R122" s="455">
        <f t="shared" si="6"/>
        <v>9729.11</v>
      </c>
      <c r="S122" s="455">
        <f t="shared" si="7"/>
        <v>9729.11</v>
      </c>
      <c r="T122" s="455">
        <f t="shared" si="8"/>
        <v>9729.11</v>
      </c>
      <c r="U122" s="457">
        <f t="shared" si="9"/>
        <v>29187.33</v>
      </c>
      <c r="W122" s="414"/>
      <c r="X122" s="414"/>
    </row>
    <row r="123" spans="1:24" s="385" customFormat="1" x14ac:dyDescent="0.25">
      <c r="A123" s="415" t="s">
        <v>181</v>
      </c>
      <c r="B123" s="416" t="s">
        <v>526</v>
      </c>
      <c r="C123" s="417"/>
      <c r="D123" s="418" t="s">
        <v>485</v>
      </c>
      <c r="E123" s="419"/>
      <c r="F123" s="460">
        <v>10589.45</v>
      </c>
      <c r="G123" s="460">
        <v>10589.45</v>
      </c>
      <c r="H123" s="460">
        <v>10589.45</v>
      </c>
      <c r="I123" s="420"/>
      <c r="J123" s="462">
        <v>1</v>
      </c>
      <c r="K123" s="462">
        <v>1</v>
      </c>
      <c r="L123" s="462">
        <v>1</v>
      </c>
      <c r="M123" s="420"/>
      <c r="N123" s="420" t="s">
        <v>465</v>
      </c>
      <c r="O123" s="421"/>
      <c r="P123" s="453" t="s">
        <v>411</v>
      </c>
      <c r="Q123" s="422"/>
      <c r="R123" s="455">
        <f t="shared" si="6"/>
        <v>10589.45</v>
      </c>
      <c r="S123" s="455">
        <f t="shared" si="7"/>
        <v>10589.45</v>
      </c>
      <c r="T123" s="455">
        <f t="shared" si="8"/>
        <v>10589.45</v>
      </c>
      <c r="U123" s="457">
        <f t="shared" si="9"/>
        <v>31768.350000000002</v>
      </c>
      <c r="W123" s="414"/>
      <c r="X123" s="414"/>
    </row>
    <row r="124" spans="1:24" s="385" customFormat="1" x14ac:dyDescent="0.25">
      <c r="A124" s="415" t="s">
        <v>181</v>
      </c>
      <c r="B124" s="416" t="s">
        <v>527</v>
      </c>
      <c r="C124" s="417"/>
      <c r="D124" s="418" t="s">
        <v>485</v>
      </c>
      <c r="E124" s="419"/>
      <c r="F124" s="460">
        <v>10876.07</v>
      </c>
      <c r="G124" s="460">
        <v>10876.07</v>
      </c>
      <c r="H124" s="460">
        <v>10876.07</v>
      </c>
      <c r="I124" s="420"/>
      <c r="J124" s="462">
        <v>19</v>
      </c>
      <c r="K124" s="462">
        <v>23</v>
      </c>
      <c r="L124" s="462">
        <v>25</v>
      </c>
      <c r="M124" s="420"/>
      <c r="N124" s="420" t="s">
        <v>465</v>
      </c>
      <c r="O124" s="421"/>
      <c r="P124" s="453" t="s">
        <v>411</v>
      </c>
      <c r="Q124" s="422"/>
      <c r="R124" s="455">
        <f t="shared" si="6"/>
        <v>206645.33</v>
      </c>
      <c r="S124" s="455">
        <f t="shared" si="7"/>
        <v>250149.61</v>
      </c>
      <c r="T124" s="455">
        <f t="shared" si="8"/>
        <v>271901.75</v>
      </c>
      <c r="U124" s="457">
        <f t="shared" si="9"/>
        <v>728696.69</v>
      </c>
      <c r="W124" s="414"/>
      <c r="X124" s="414"/>
    </row>
    <row r="125" spans="1:24" s="385" customFormat="1" x14ac:dyDescent="0.25">
      <c r="A125" s="415" t="s">
        <v>181</v>
      </c>
      <c r="B125" s="416" t="s">
        <v>528</v>
      </c>
      <c r="C125" s="417"/>
      <c r="D125" s="418" t="s">
        <v>485</v>
      </c>
      <c r="E125" s="419"/>
      <c r="F125" s="460">
        <v>11162.91</v>
      </c>
      <c r="G125" s="460">
        <v>11162.91</v>
      </c>
      <c r="H125" s="460">
        <v>11162.91</v>
      </c>
      <c r="I125" s="420"/>
      <c r="J125" s="462">
        <v>21</v>
      </c>
      <c r="K125" s="462">
        <v>20</v>
      </c>
      <c r="L125" s="462">
        <v>18</v>
      </c>
      <c r="M125" s="420"/>
      <c r="N125" s="420" t="s">
        <v>465</v>
      </c>
      <c r="O125" s="421"/>
      <c r="P125" s="453" t="s">
        <v>411</v>
      </c>
      <c r="Q125" s="422"/>
      <c r="R125" s="455">
        <f t="shared" si="6"/>
        <v>234421.11</v>
      </c>
      <c r="S125" s="455">
        <f t="shared" si="7"/>
        <v>223258.2</v>
      </c>
      <c r="T125" s="455">
        <f t="shared" si="8"/>
        <v>200932.38</v>
      </c>
      <c r="U125" s="457">
        <f t="shared" si="9"/>
        <v>658611.68999999994</v>
      </c>
      <c r="W125" s="414"/>
      <c r="X125" s="414"/>
    </row>
    <row r="126" spans="1:24" s="385" customFormat="1" x14ac:dyDescent="0.25">
      <c r="A126" s="415" t="s">
        <v>181</v>
      </c>
      <c r="B126" s="416" t="s">
        <v>529</v>
      </c>
      <c r="C126" s="417"/>
      <c r="D126" s="418" t="s">
        <v>485</v>
      </c>
      <c r="E126" s="419"/>
      <c r="F126" s="460">
        <v>10015.89</v>
      </c>
      <c r="G126" s="460">
        <v>10015.89</v>
      </c>
      <c r="H126" s="460">
        <v>10015.89</v>
      </c>
      <c r="I126" s="420"/>
      <c r="J126" s="462">
        <v>1</v>
      </c>
      <c r="K126" s="462">
        <v>1</v>
      </c>
      <c r="L126" s="462">
        <v>1</v>
      </c>
      <c r="M126" s="420"/>
      <c r="N126" s="420" t="s">
        <v>465</v>
      </c>
      <c r="O126" s="421"/>
      <c r="P126" s="453" t="s">
        <v>411</v>
      </c>
      <c r="Q126" s="422"/>
      <c r="R126" s="455">
        <f t="shared" si="6"/>
        <v>10015.89</v>
      </c>
      <c r="S126" s="455">
        <f t="shared" si="7"/>
        <v>10015.89</v>
      </c>
      <c r="T126" s="455">
        <f t="shared" si="8"/>
        <v>10015.89</v>
      </c>
      <c r="U126" s="457">
        <f t="shared" si="9"/>
        <v>30047.67</v>
      </c>
      <c r="W126" s="414"/>
      <c r="X126" s="414"/>
    </row>
    <row r="127" spans="1:24" s="385" customFormat="1" x14ac:dyDescent="0.25">
      <c r="A127" s="415" t="s">
        <v>181</v>
      </c>
      <c r="B127" s="416" t="s">
        <v>530</v>
      </c>
      <c r="C127" s="417"/>
      <c r="D127" s="418" t="s">
        <v>485</v>
      </c>
      <c r="E127" s="419"/>
      <c r="F127" s="460">
        <v>10589.45</v>
      </c>
      <c r="G127" s="460">
        <v>10589.45</v>
      </c>
      <c r="H127" s="460">
        <v>10589.45</v>
      </c>
      <c r="I127" s="420"/>
      <c r="J127" s="462">
        <v>1</v>
      </c>
      <c r="K127" s="462">
        <v>1</v>
      </c>
      <c r="L127" s="462">
        <v>1</v>
      </c>
      <c r="M127" s="420"/>
      <c r="N127" s="420" t="s">
        <v>465</v>
      </c>
      <c r="O127" s="421"/>
      <c r="P127" s="453" t="s">
        <v>411</v>
      </c>
      <c r="Q127" s="422"/>
      <c r="R127" s="455">
        <f t="shared" si="6"/>
        <v>10589.45</v>
      </c>
      <c r="S127" s="455">
        <f t="shared" si="7"/>
        <v>10589.45</v>
      </c>
      <c r="T127" s="455">
        <f t="shared" si="8"/>
        <v>10589.45</v>
      </c>
      <c r="U127" s="457">
        <f t="shared" si="9"/>
        <v>31768.350000000002</v>
      </c>
      <c r="W127" s="414"/>
      <c r="X127" s="414"/>
    </row>
    <row r="128" spans="1:24" s="385" customFormat="1" x14ac:dyDescent="0.25">
      <c r="A128" s="415" t="s">
        <v>181</v>
      </c>
      <c r="B128" s="416" t="s">
        <v>531</v>
      </c>
      <c r="C128" s="417"/>
      <c r="D128" s="418" t="s">
        <v>532</v>
      </c>
      <c r="E128" s="419"/>
      <c r="F128" s="460">
        <v>7435.23</v>
      </c>
      <c r="G128" s="460">
        <v>7435.23</v>
      </c>
      <c r="H128" s="460">
        <v>7435.23</v>
      </c>
      <c r="I128" s="420"/>
      <c r="J128" s="462">
        <v>5</v>
      </c>
      <c r="K128" s="462">
        <v>5</v>
      </c>
      <c r="L128" s="462">
        <v>6</v>
      </c>
      <c r="M128" s="420"/>
      <c r="N128" s="420" t="s">
        <v>465</v>
      </c>
      <c r="O128" s="421"/>
      <c r="P128" s="453" t="s">
        <v>411</v>
      </c>
      <c r="Q128" s="422"/>
      <c r="R128" s="455">
        <f t="shared" si="6"/>
        <v>37176.149999999994</v>
      </c>
      <c r="S128" s="455">
        <f t="shared" si="7"/>
        <v>37176.149999999994</v>
      </c>
      <c r="T128" s="455">
        <f t="shared" si="8"/>
        <v>44611.38</v>
      </c>
      <c r="U128" s="457">
        <f t="shared" si="9"/>
        <v>118963.68</v>
      </c>
      <c r="W128" s="414"/>
      <c r="X128" s="414"/>
    </row>
    <row r="129" spans="1:24" s="385" customFormat="1" x14ac:dyDescent="0.25">
      <c r="A129" s="415" t="s">
        <v>181</v>
      </c>
      <c r="B129" s="416" t="s">
        <v>533</v>
      </c>
      <c r="C129" s="417"/>
      <c r="D129" s="418" t="s">
        <v>532</v>
      </c>
      <c r="E129" s="419"/>
      <c r="F129" s="460">
        <v>7435.23</v>
      </c>
      <c r="G129" s="460">
        <v>7435.23</v>
      </c>
      <c r="H129" s="460">
        <v>7435.23</v>
      </c>
      <c r="I129" s="420"/>
      <c r="J129" s="462">
        <v>2</v>
      </c>
      <c r="K129" s="462">
        <v>2</v>
      </c>
      <c r="L129" s="462">
        <v>1</v>
      </c>
      <c r="M129" s="420"/>
      <c r="N129" s="420" t="s">
        <v>465</v>
      </c>
      <c r="O129" s="421"/>
      <c r="P129" s="453" t="s">
        <v>411</v>
      </c>
      <c r="Q129" s="422"/>
      <c r="R129" s="455">
        <f t="shared" si="6"/>
        <v>14870.46</v>
      </c>
      <c r="S129" s="455">
        <f t="shared" si="7"/>
        <v>14870.46</v>
      </c>
      <c r="T129" s="455">
        <f t="shared" si="8"/>
        <v>7435.23</v>
      </c>
      <c r="U129" s="457">
        <f t="shared" si="9"/>
        <v>37176.149999999994</v>
      </c>
      <c r="W129" s="414"/>
      <c r="X129" s="414"/>
    </row>
    <row r="130" spans="1:24" s="385" customFormat="1" x14ac:dyDescent="0.25">
      <c r="A130" s="415" t="s">
        <v>181</v>
      </c>
      <c r="B130" s="416" t="s">
        <v>534</v>
      </c>
      <c r="C130" s="417"/>
      <c r="D130" s="418" t="s">
        <v>532</v>
      </c>
      <c r="E130" s="419"/>
      <c r="F130" s="460">
        <v>7721.83</v>
      </c>
      <c r="G130" s="460">
        <v>7721.83</v>
      </c>
      <c r="H130" s="460">
        <v>7721.83</v>
      </c>
      <c r="I130" s="420"/>
      <c r="J130" s="462">
        <v>25</v>
      </c>
      <c r="K130" s="462">
        <v>23</v>
      </c>
      <c r="L130" s="462">
        <v>23</v>
      </c>
      <c r="M130" s="420"/>
      <c r="N130" s="420" t="s">
        <v>465</v>
      </c>
      <c r="O130" s="421"/>
      <c r="P130" s="453" t="s">
        <v>411</v>
      </c>
      <c r="Q130" s="422"/>
      <c r="R130" s="455">
        <f t="shared" si="6"/>
        <v>193045.75</v>
      </c>
      <c r="S130" s="455">
        <f t="shared" si="7"/>
        <v>177602.09</v>
      </c>
      <c r="T130" s="455">
        <f t="shared" si="8"/>
        <v>177602.09</v>
      </c>
      <c r="U130" s="457">
        <f t="shared" si="9"/>
        <v>548249.92999999993</v>
      </c>
      <c r="W130" s="414"/>
      <c r="X130" s="414"/>
    </row>
    <row r="131" spans="1:24" s="385" customFormat="1" x14ac:dyDescent="0.25">
      <c r="A131" s="415" t="s">
        <v>181</v>
      </c>
      <c r="B131" s="416" t="s">
        <v>535</v>
      </c>
      <c r="C131" s="417"/>
      <c r="D131" s="418" t="s">
        <v>532</v>
      </c>
      <c r="E131" s="419"/>
      <c r="F131" s="460">
        <v>8008.81</v>
      </c>
      <c r="G131" s="460">
        <v>8008.81</v>
      </c>
      <c r="H131" s="460">
        <v>8008.81</v>
      </c>
      <c r="I131" s="420"/>
      <c r="J131" s="462">
        <v>45</v>
      </c>
      <c r="K131" s="462">
        <v>46</v>
      </c>
      <c r="L131" s="462">
        <v>41</v>
      </c>
      <c r="M131" s="420"/>
      <c r="N131" s="420" t="s">
        <v>465</v>
      </c>
      <c r="O131" s="421"/>
      <c r="P131" s="453" t="s">
        <v>411</v>
      </c>
      <c r="Q131" s="422"/>
      <c r="R131" s="455">
        <f t="shared" si="6"/>
        <v>360396.45</v>
      </c>
      <c r="S131" s="455">
        <f t="shared" si="7"/>
        <v>368405.26</v>
      </c>
      <c r="T131" s="455">
        <f t="shared" si="8"/>
        <v>328361.21000000002</v>
      </c>
      <c r="U131" s="457">
        <f t="shared" si="9"/>
        <v>1057162.92</v>
      </c>
      <c r="W131" s="414"/>
      <c r="X131" s="414"/>
    </row>
    <row r="132" spans="1:24" s="385" customFormat="1" x14ac:dyDescent="0.25">
      <c r="A132" s="415" t="s">
        <v>181</v>
      </c>
      <c r="B132" s="416" t="s">
        <v>536</v>
      </c>
      <c r="C132" s="417"/>
      <c r="D132" s="418" t="s">
        <v>532</v>
      </c>
      <c r="E132" s="419"/>
      <c r="F132" s="460">
        <v>11162.91</v>
      </c>
      <c r="G132" s="460">
        <v>11162.91</v>
      </c>
      <c r="H132" s="460">
        <v>11162.91</v>
      </c>
      <c r="I132" s="420"/>
      <c r="J132" s="462">
        <v>1</v>
      </c>
      <c r="K132" s="462">
        <v>1</v>
      </c>
      <c r="L132" s="462">
        <v>1</v>
      </c>
      <c r="M132" s="420"/>
      <c r="N132" s="420" t="s">
        <v>465</v>
      </c>
      <c r="O132" s="421"/>
      <c r="P132" s="453" t="s">
        <v>411</v>
      </c>
      <c r="Q132" s="422"/>
      <c r="R132" s="455">
        <f t="shared" si="6"/>
        <v>11162.91</v>
      </c>
      <c r="S132" s="455">
        <f t="shared" si="7"/>
        <v>11162.91</v>
      </c>
      <c r="T132" s="455">
        <f t="shared" si="8"/>
        <v>11162.91</v>
      </c>
      <c r="U132" s="457">
        <f t="shared" si="9"/>
        <v>33488.729999999996</v>
      </c>
      <c r="W132" s="414"/>
      <c r="X132" s="414"/>
    </row>
    <row r="133" spans="1:24" s="385" customFormat="1" x14ac:dyDescent="0.25">
      <c r="A133" s="415" t="s">
        <v>181</v>
      </c>
      <c r="B133" s="416" t="s">
        <v>537</v>
      </c>
      <c r="C133" s="417"/>
      <c r="D133" s="418" t="s">
        <v>532</v>
      </c>
      <c r="E133" s="419"/>
      <c r="F133" s="460">
        <v>7721.83</v>
      </c>
      <c r="G133" s="460">
        <v>7721.83</v>
      </c>
      <c r="H133" s="460">
        <v>7721.83</v>
      </c>
      <c r="I133" s="420"/>
      <c r="J133" s="462">
        <v>1</v>
      </c>
      <c r="K133" s="462">
        <v>1</v>
      </c>
      <c r="L133" s="462">
        <v>1</v>
      </c>
      <c r="M133" s="420"/>
      <c r="N133" s="420" t="s">
        <v>465</v>
      </c>
      <c r="O133" s="421"/>
      <c r="P133" s="453" t="s">
        <v>411</v>
      </c>
      <c r="Q133" s="422"/>
      <c r="R133" s="455">
        <f t="shared" si="6"/>
        <v>7721.83</v>
      </c>
      <c r="S133" s="455">
        <f t="shared" si="7"/>
        <v>7721.83</v>
      </c>
      <c r="T133" s="455">
        <f t="shared" si="8"/>
        <v>7721.83</v>
      </c>
      <c r="U133" s="457">
        <f t="shared" si="9"/>
        <v>23165.489999999998</v>
      </c>
      <c r="W133" s="414"/>
      <c r="X133" s="414"/>
    </row>
    <row r="134" spans="1:24" s="385" customFormat="1" x14ac:dyDescent="0.25">
      <c r="A134" s="415" t="s">
        <v>181</v>
      </c>
      <c r="B134" s="416" t="s">
        <v>538</v>
      </c>
      <c r="C134" s="417"/>
      <c r="D134" s="418" t="s">
        <v>532</v>
      </c>
      <c r="E134" s="419"/>
      <c r="F134" s="460">
        <v>8008.81</v>
      </c>
      <c r="G134" s="460">
        <v>8008.81</v>
      </c>
      <c r="H134" s="460">
        <v>8008.81</v>
      </c>
      <c r="I134" s="420"/>
      <c r="J134" s="462">
        <v>1</v>
      </c>
      <c r="K134" s="462">
        <v>1</v>
      </c>
      <c r="L134" s="462">
        <v>1</v>
      </c>
      <c r="M134" s="420"/>
      <c r="N134" s="420" t="s">
        <v>465</v>
      </c>
      <c r="O134" s="421"/>
      <c r="P134" s="453" t="s">
        <v>411</v>
      </c>
      <c r="Q134" s="422"/>
      <c r="R134" s="455">
        <f t="shared" si="6"/>
        <v>8008.81</v>
      </c>
      <c r="S134" s="455">
        <f t="shared" si="7"/>
        <v>8008.81</v>
      </c>
      <c r="T134" s="455">
        <f t="shared" si="8"/>
        <v>8008.81</v>
      </c>
      <c r="U134" s="457">
        <f t="shared" si="9"/>
        <v>24026.43</v>
      </c>
      <c r="W134" s="414"/>
      <c r="X134" s="414"/>
    </row>
    <row r="135" spans="1:24" s="385" customFormat="1" x14ac:dyDescent="0.25">
      <c r="A135" s="415" t="s">
        <v>181</v>
      </c>
      <c r="B135" s="416" t="s">
        <v>539</v>
      </c>
      <c r="C135" s="417"/>
      <c r="D135" s="418" t="s">
        <v>532</v>
      </c>
      <c r="E135" s="419"/>
      <c r="F135" s="460">
        <v>7721.83</v>
      </c>
      <c r="G135" s="460">
        <v>0</v>
      </c>
      <c r="H135" s="460">
        <v>0</v>
      </c>
      <c r="I135" s="420"/>
      <c r="J135" s="462">
        <v>1</v>
      </c>
      <c r="K135" s="462">
        <v>0</v>
      </c>
      <c r="L135" s="462">
        <v>0</v>
      </c>
      <c r="M135" s="420"/>
      <c r="N135" s="420" t="s">
        <v>465</v>
      </c>
      <c r="O135" s="421"/>
      <c r="P135" s="453" t="s">
        <v>411</v>
      </c>
      <c r="Q135" s="422"/>
      <c r="R135" s="455">
        <f t="shared" si="6"/>
        <v>7721.83</v>
      </c>
      <c r="S135" s="455">
        <f t="shared" si="7"/>
        <v>0</v>
      </c>
      <c r="T135" s="455">
        <f t="shared" si="8"/>
        <v>0</v>
      </c>
      <c r="U135" s="457">
        <f t="shared" si="9"/>
        <v>7721.83</v>
      </c>
      <c r="W135" s="414"/>
      <c r="X135" s="414"/>
    </row>
    <row r="136" spans="1:24" s="385" customFormat="1" x14ac:dyDescent="0.25">
      <c r="A136" s="415" t="s">
        <v>181</v>
      </c>
      <c r="B136" s="416" t="s">
        <v>540</v>
      </c>
      <c r="C136" s="417"/>
      <c r="D136" s="418" t="s">
        <v>532</v>
      </c>
      <c r="E136" s="419"/>
      <c r="F136" s="460">
        <v>0</v>
      </c>
      <c r="G136" s="460">
        <v>8008.81</v>
      </c>
      <c r="H136" s="460">
        <v>8008.81</v>
      </c>
      <c r="I136" s="420"/>
      <c r="J136" s="462">
        <v>0</v>
      </c>
      <c r="K136" s="462">
        <v>1</v>
      </c>
      <c r="L136" s="462">
        <v>1</v>
      </c>
      <c r="M136" s="420"/>
      <c r="N136" s="420" t="s">
        <v>465</v>
      </c>
      <c r="O136" s="421"/>
      <c r="P136" s="453" t="s">
        <v>411</v>
      </c>
      <c r="Q136" s="422"/>
      <c r="R136" s="455">
        <f t="shared" si="6"/>
        <v>0</v>
      </c>
      <c r="S136" s="455">
        <f t="shared" si="7"/>
        <v>8008.81</v>
      </c>
      <c r="T136" s="455">
        <f t="shared" si="8"/>
        <v>8008.81</v>
      </c>
      <c r="U136" s="457">
        <f t="shared" si="9"/>
        <v>16017.62</v>
      </c>
      <c r="W136" s="414"/>
      <c r="X136" s="414"/>
    </row>
    <row r="137" spans="1:24" s="385" customFormat="1" x14ac:dyDescent="0.25">
      <c r="A137" s="415" t="s">
        <v>181</v>
      </c>
      <c r="B137" s="416" t="s">
        <v>541</v>
      </c>
      <c r="C137" s="417"/>
      <c r="D137" s="418" t="s">
        <v>532</v>
      </c>
      <c r="E137" s="419"/>
      <c r="F137" s="460">
        <v>8295.41</v>
      </c>
      <c r="G137" s="460">
        <v>8295.41</v>
      </c>
      <c r="H137" s="460">
        <v>8295.41</v>
      </c>
      <c r="I137" s="420"/>
      <c r="J137" s="462">
        <v>2</v>
      </c>
      <c r="K137" s="462">
        <v>2</v>
      </c>
      <c r="L137" s="462">
        <v>1</v>
      </c>
      <c r="M137" s="420"/>
      <c r="N137" s="420" t="s">
        <v>465</v>
      </c>
      <c r="O137" s="421"/>
      <c r="P137" s="453" t="s">
        <v>411</v>
      </c>
      <c r="Q137" s="422"/>
      <c r="R137" s="455">
        <f t="shared" si="6"/>
        <v>16590.82</v>
      </c>
      <c r="S137" s="455">
        <f t="shared" si="7"/>
        <v>16590.82</v>
      </c>
      <c r="T137" s="455">
        <f t="shared" si="8"/>
        <v>8295.41</v>
      </c>
      <c r="U137" s="457">
        <f t="shared" si="9"/>
        <v>41477.050000000003</v>
      </c>
      <c r="W137" s="414"/>
      <c r="X137" s="414"/>
    </row>
    <row r="138" spans="1:24" s="385" customFormat="1" x14ac:dyDescent="0.25">
      <c r="A138" s="415" t="s">
        <v>181</v>
      </c>
      <c r="B138" s="416" t="s">
        <v>542</v>
      </c>
      <c r="C138" s="417"/>
      <c r="D138" s="418" t="s">
        <v>532</v>
      </c>
      <c r="E138" s="419"/>
      <c r="F138" s="460">
        <v>0</v>
      </c>
      <c r="G138" s="460">
        <v>0</v>
      </c>
      <c r="H138" s="460">
        <v>8582.1</v>
      </c>
      <c r="I138" s="420"/>
      <c r="J138" s="462">
        <v>0</v>
      </c>
      <c r="K138" s="462">
        <v>0</v>
      </c>
      <c r="L138" s="462">
        <v>1</v>
      </c>
      <c r="M138" s="420"/>
      <c r="N138" s="420" t="s">
        <v>465</v>
      </c>
      <c r="O138" s="421"/>
      <c r="P138" s="453" t="s">
        <v>411</v>
      </c>
      <c r="Q138" s="422"/>
      <c r="R138" s="455">
        <f t="shared" si="6"/>
        <v>0</v>
      </c>
      <c r="S138" s="455">
        <f t="shared" si="7"/>
        <v>0</v>
      </c>
      <c r="T138" s="455">
        <f t="shared" si="8"/>
        <v>8582.1</v>
      </c>
      <c r="U138" s="457">
        <f t="shared" si="9"/>
        <v>8582.1</v>
      </c>
      <c r="W138" s="414"/>
      <c r="X138" s="414"/>
    </row>
    <row r="139" spans="1:24" s="385" customFormat="1" x14ac:dyDescent="0.25">
      <c r="A139" s="415" t="s">
        <v>181</v>
      </c>
      <c r="B139" s="416" t="s">
        <v>543</v>
      </c>
      <c r="C139" s="417"/>
      <c r="D139" s="418" t="s">
        <v>532</v>
      </c>
      <c r="E139" s="419"/>
      <c r="F139" s="460">
        <v>8868.91</v>
      </c>
      <c r="G139" s="460">
        <v>8868.91</v>
      </c>
      <c r="H139" s="460">
        <v>8868.91</v>
      </c>
      <c r="I139" s="420"/>
      <c r="J139" s="462">
        <v>2</v>
      </c>
      <c r="K139" s="462">
        <v>2</v>
      </c>
      <c r="L139" s="462">
        <v>2</v>
      </c>
      <c r="M139" s="420"/>
      <c r="N139" s="420" t="s">
        <v>465</v>
      </c>
      <c r="O139" s="421"/>
      <c r="P139" s="453" t="s">
        <v>411</v>
      </c>
      <c r="Q139" s="422"/>
      <c r="R139" s="455">
        <f t="shared" si="6"/>
        <v>17737.82</v>
      </c>
      <c r="S139" s="455">
        <f t="shared" si="7"/>
        <v>17737.82</v>
      </c>
      <c r="T139" s="455">
        <f t="shared" si="8"/>
        <v>17737.82</v>
      </c>
      <c r="U139" s="457">
        <f t="shared" si="9"/>
        <v>53213.46</v>
      </c>
      <c r="W139" s="414"/>
      <c r="X139" s="414"/>
    </row>
    <row r="140" spans="1:24" s="385" customFormat="1" x14ac:dyDescent="0.25">
      <c r="A140" s="415" t="s">
        <v>181</v>
      </c>
      <c r="B140" s="416" t="s">
        <v>544</v>
      </c>
      <c r="C140" s="417"/>
      <c r="D140" s="418" t="s">
        <v>532</v>
      </c>
      <c r="E140" s="419"/>
      <c r="F140" s="460">
        <v>9155.7800000000007</v>
      </c>
      <c r="G140" s="460">
        <v>9155.7800000000007</v>
      </c>
      <c r="H140" s="460">
        <v>9155.7800000000007</v>
      </c>
      <c r="I140" s="420"/>
      <c r="J140" s="462">
        <v>1</v>
      </c>
      <c r="K140" s="462">
        <v>1</v>
      </c>
      <c r="L140" s="462">
        <v>1</v>
      </c>
      <c r="M140" s="420"/>
      <c r="N140" s="420" t="s">
        <v>465</v>
      </c>
      <c r="O140" s="421"/>
      <c r="P140" s="453" t="s">
        <v>411</v>
      </c>
      <c r="Q140" s="422"/>
      <c r="R140" s="455">
        <f t="shared" si="6"/>
        <v>9155.7800000000007</v>
      </c>
      <c r="S140" s="455">
        <f t="shared" si="7"/>
        <v>9155.7800000000007</v>
      </c>
      <c r="T140" s="455">
        <f t="shared" si="8"/>
        <v>9155.7800000000007</v>
      </c>
      <c r="U140" s="457">
        <f t="shared" si="9"/>
        <v>27467.340000000004</v>
      </c>
      <c r="W140" s="414"/>
      <c r="X140" s="414"/>
    </row>
    <row r="141" spans="1:24" s="385" customFormat="1" x14ac:dyDescent="0.25">
      <c r="A141" s="415" t="s">
        <v>181</v>
      </c>
      <c r="B141" s="416" t="s">
        <v>545</v>
      </c>
      <c r="C141" s="417"/>
      <c r="D141" s="418" t="s">
        <v>532</v>
      </c>
      <c r="E141" s="419"/>
      <c r="F141" s="460">
        <v>9729.11</v>
      </c>
      <c r="G141" s="460">
        <v>9729.11</v>
      </c>
      <c r="H141" s="460">
        <v>9729.11</v>
      </c>
      <c r="I141" s="420"/>
      <c r="J141" s="462">
        <v>2</v>
      </c>
      <c r="K141" s="462">
        <v>2</v>
      </c>
      <c r="L141" s="462">
        <v>2</v>
      </c>
      <c r="M141" s="420"/>
      <c r="N141" s="420" t="s">
        <v>465</v>
      </c>
      <c r="O141" s="421"/>
      <c r="P141" s="453" t="s">
        <v>411</v>
      </c>
      <c r="Q141" s="422"/>
      <c r="R141" s="455">
        <f t="shared" si="6"/>
        <v>19458.22</v>
      </c>
      <c r="S141" s="455">
        <f t="shared" si="7"/>
        <v>19458.22</v>
      </c>
      <c r="T141" s="455">
        <f t="shared" si="8"/>
        <v>19458.22</v>
      </c>
      <c r="U141" s="457">
        <f t="shared" si="9"/>
        <v>58374.66</v>
      </c>
      <c r="W141" s="414"/>
      <c r="X141" s="414"/>
    </row>
    <row r="142" spans="1:24" s="385" customFormat="1" x14ac:dyDescent="0.25">
      <c r="A142" s="415" t="s">
        <v>181</v>
      </c>
      <c r="B142" s="416" t="s">
        <v>546</v>
      </c>
      <c r="C142" s="417"/>
      <c r="D142" s="418" t="s">
        <v>532</v>
      </c>
      <c r="E142" s="419"/>
      <c r="F142" s="460">
        <v>8295.41</v>
      </c>
      <c r="G142" s="460">
        <v>8295.41</v>
      </c>
      <c r="H142" s="460">
        <v>8295.41</v>
      </c>
      <c r="I142" s="420"/>
      <c r="J142" s="462">
        <v>32</v>
      </c>
      <c r="K142" s="462">
        <v>33</v>
      </c>
      <c r="L142" s="462">
        <v>37</v>
      </c>
      <c r="M142" s="420"/>
      <c r="N142" s="420" t="s">
        <v>465</v>
      </c>
      <c r="O142" s="421"/>
      <c r="P142" s="453" t="s">
        <v>411</v>
      </c>
      <c r="Q142" s="422"/>
      <c r="R142" s="455">
        <f t="shared" ref="R142:R155" si="10">F142*J142</f>
        <v>265453.12</v>
      </c>
      <c r="S142" s="455">
        <f t="shared" ref="S142:S155" si="11">G142*K142</f>
        <v>273748.52999999997</v>
      </c>
      <c r="T142" s="455">
        <f t="shared" ref="T142:T155" si="12">H142*L142</f>
        <v>306930.17</v>
      </c>
      <c r="U142" s="457">
        <f t="shared" ref="U142:U155" si="13">R142+S142+T142</f>
        <v>846131.81999999983</v>
      </c>
      <c r="W142" s="414"/>
      <c r="X142" s="414"/>
    </row>
    <row r="143" spans="1:24" s="385" customFormat="1" x14ac:dyDescent="0.25">
      <c r="A143" s="415" t="s">
        <v>181</v>
      </c>
      <c r="B143" s="416" t="s">
        <v>547</v>
      </c>
      <c r="C143" s="417"/>
      <c r="D143" s="418" t="s">
        <v>532</v>
      </c>
      <c r="E143" s="419"/>
      <c r="F143" s="460">
        <v>8582.1</v>
      </c>
      <c r="G143" s="460">
        <v>8582.1</v>
      </c>
      <c r="H143" s="460">
        <v>8582.1</v>
      </c>
      <c r="I143" s="420"/>
      <c r="J143" s="462">
        <v>57</v>
      </c>
      <c r="K143" s="462">
        <v>53</v>
      </c>
      <c r="L143" s="462">
        <v>51</v>
      </c>
      <c r="M143" s="420"/>
      <c r="N143" s="420" t="s">
        <v>465</v>
      </c>
      <c r="O143" s="421"/>
      <c r="P143" s="453" t="s">
        <v>411</v>
      </c>
      <c r="Q143" s="422"/>
      <c r="R143" s="455">
        <f t="shared" si="10"/>
        <v>489179.7</v>
      </c>
      <c r="S143" s="455">
        <f t="shared" si="11"/>
        <v>454851.30000000005</v>
      </c>
      <c r="T143" s="455">
        <f t="shared" si="12"/>
        <v>437687.10000000003</v>
      </c>
      <c r="U143" s="457">
        <f t="shared" si="13"/>
        <v>1381718.1</v>
      </c>
      <c r="W143" s="414"/>
      <c r="X143" s="414"/>
    </row>
    <row r="144" spans="1:24" s="385" customFormat="1" x14ac:dyDescent="0.25">
      <c r="A144" s="415" t="s">
        <v>181</v>
      </c>
      <c r="B144" s="416" t="s">
        <v>548</v>
      </c>
      <c r="C144" s="417"/>
      <c r="D144" s="418" t="s">
        <v>532</v>
      </c>
      <c r="E144" s="419"/>
      <c r="F144" s="460">
        <v>8868.91</v>
      </c>
      <c r="G144" s="460">
        <v>8868.91</v>
      </c>
      <c r="H144" s="460">
        <v>8868.91</v>
      </c>
      <c r="I144" s="420"/>
      <c r="J144" s="462">
        <v>17</v>
      </c>
      <c r="K144" s="462">
        <v>18</v>
      </c>
      <c r="L144" s="462">
        <v>18</v>
      </c>
      <c r="M144" s="420"/>
      <c r="N144" s="420" t="s">
        <v>465</v>
      </c>
      <c r="O144" s="421"/>
      <c r="P144" s="453" t="s">
        <v>411</v>
      </c>
      <c r="Q144" s="422"/>
      <c r="R144" s="455">
        <f t="shared" si="10"/>
        <v>150771.47</v>
      </c>
      <c r="S144" s="455">
        <f t="shared" si="11"/>
        <v>159640.38</v>
      </c>
      <c r="T144" s="455">
        <f t="shared" si="12"/>
        <v>159640.38</v>
      </c>
      <c r="U144" s="457">
        <f t="shared" si="13"/>
        <v>470052.23</v>
      </c>
      <c r="W144" s="414"/>
      <c r="X144" s="414"/>
    </row>
    <row r="145" spans="1:24" s="385" customFormat="1" x14ac:dyDescent="0.25">
      <c r="A145" s="415" t="s">
        <v>181</v>
      </c>
      <c r="B145" s="416" t="s">
        <v>549</v>
      </c>
      <c r="C145" s="417"/>
      <c r="D145" s="418" t="s">
        <v>532</v>
      </c>
      <c r="E145" s="419"/>
      <c r="F145" s="460">
        <v>9155.7800000000007</v>
      </c>
      <c r="G145" s="460">
        <v>9155.7800000000007</v>
      </c>
      <c r="H145" s="460">
        <v>9155.7800000000007</v>
      </c>
      <c r="I145" s="420"/>
      <c r="J145" s="462">
        <v>7</v>
      </c>
      <c r="K145" s="462">
        <v>8</v>
      </c>
      <c r="L145" s="462">
        <v>10</v>
      </c>
      <c r="M145" s="420"/>
      <c r="N145" s="420" t="s">
        <v>465</v>
      </c>
      <c r="O145" s="421"/>
      <c r="P145" s="453" t="s">
        <v>411</v>
      </c>
      <c r="Q145" s="422"/>
      <c r="R145" s="455">
        <f t="shared" si="10"/>
        <v>64090.460000000006</v>
      </c>
      <c r="S145" s="455">
        <f t="shared" si="11"/>
        <v>73246.240000000005</v>
      </c>
      <c r="T145" s="455">
        <f t="shared" si="12"/>
        <v>91557.8</v>
      </c>
      <c r="U145" s="457">
        <f t="shared" si="13"/>
        <v>228894.5</v>
      </c>
      <c r="W145" s="414"/>
      <c r="X145" s="414"/>
    </row>
    <row r="146" spans="1:24" s="385" customFormat="1" x14ac:dyDescent="0.25">
      <c r="A146" s="415" t="s">
        <v>181</v>
      </c>
      <c r="B146" s="416" t="s">
        <v>550</v>
      </c>
      <c r="C146" s="417"/>
      <c r="D146" s="418" t="s">
        <v>532</v>
      </c>
      <c r="E146" s="419"/>
      <c r="F146" s="460">
        <v>9442.48</v>
      </c>
      <c r="G146" s="460">
        <v>9442.48</v>
      </c>
      <c r="H146" s="460">
        <v>9442.48</v>
      </c>
      <c r="I146" s="420"/>
      <c r="J146" s="462">
        <v>29</v>
      </c>
      <c r="K146" s="462">
        <v>25</v>
      </c>
      <c r="L146" s="462">
        <v>25</v>
      </c>
      <c r="M146" s="420"/>
      <c r="N146" s="420" t="s">
        <v>465</v>
      </c>
      <c r="O146" s="421"/>
      <c r="P146" s="453" t="s">
        <v>411</v>
      </c>
      <c r="Q146" s="422"/>
      <c r="R146" s="455">
        <f t="shared" si="10"/>
        <v>273831.92</v>
      </c>
      <c r="S146" s="455">
        <f t="shared" si="11"/>
        <v>236062</v>
      </c>
      <c r="T146" s="455">
        <f t="shared" si="12"/>
        <v>236062</v>
      </c>
      <c r="U146" s="457">
        <f t="shared" si="13"/>
        <v>745955.91999999993</v>
      </c>
      <c r="W146" s="414"/>
      <c r="X146" s="414"/>
    </row>
    <row r="147" spans="1:24" s="385" customFormat="1" x14ac:dyDescent="0.25">
      <c r="A147" s="415" t="s">
        <v>181</v>
      </c>
      <c r="B147" s="416" t="s">
        <v>551</v>
      </c>
      <c r="C147" s="417"/>
      <c r="D147" s="418" t="s">
        <v>532</v>
      </c>
      <c r="E147" s="419"/>
      <c r="F147" s="460">
        <v>9729.11</v>
      </c>
      <c r="G147" s="460">
        <v>9729.11</v>
      </c>
      <c r="H147" s="460">
        <v>9729.11</v>
      </c>
      <c r="I147" s="420"/>
      <c r="J147" s="462">
        <v>106</v>
      </c>
      <c r="K147" s="462">
        <v>108</v>
      </c>
      <c r="L147" s="462">
        <v>106</v>
      </c>
      <c r="M147" s="420"/>
      <c r="N147" s="420" t="s">
        <v>465</v>
      </c>
      <c r="O147" s="421"/>
      <c r="P147" s="453" t="s">
        <v>411</v>
      </c>
      <c r="Q147" s="422"/>
      <c r="R147" s="455">
        <f t="shared" si="10"/>
        <v>1031285.66</v>
      </c>
      <c r="S147" s="455">
        <f t="shared" si="11"/>
        <v>1050743.8800000001</v>
      </c>
      <c r="T147" s="455">
        <f t="shared" si="12"/>
        <v>1031285.66</v>
      </c>
      <c r="U147" s="457">
        <f t="shared" si="13"/>
        <v>3113315.2</v>
      </c>
      <c r="W147" s="414"/>
      <c r="X147" s="414"/>
    </row>
    <row r="148" spans="1:24" s="385" customFormat="1" x14ac:dyDescent="0.25">
      <c r="A148" s="415" t="s">
        <v>181</v>
      </c>
      <c r="B148" s="416" t="s">
        <v>552</v>
      </c>
      <c r="C148" s="417"/>
      <c r="D148" s="418" t="s">
        <v>532</v>
      </c>
      <c r="E148" s="419"/>
      <c r="F148" s="460">
        <v>10015.89</v>
      </c>
      <c r="G148" s="460">
        <v>10015.89</v>
      </c>
      <c r="H148" s="460">
        <v>10015.89</v>
      </c>
      <c r="I148" s="420"/>
      <c r="J148" s="462">
        <v>25</v>
      </c>
      <c r="K148" s="462">
        <v>23</v>
      </c>
      <c r="L148" s="462">
        <v>21</v>
      </c>
      <c r="M148" s="420"/>
      <c r="N148" s="420" t="s">
        <v>465</v>
      </c>
      <c r="O148" s="421"/>
      <c r="P148" s="453" t="s">
        <v>411</v>
      </c>
      <c r="Q148" s="422"/>
      <c r="R148" s="455">
        <f t="shared" si="10"/>
        <v>250397.25</v>
      </c>
      <c r="S148" s="455">
        <f t="shared" si="11"/>
        <v>230365.46999999997</v>
      </c>
      <c r="T148" s="455">
        <f t="shared" si="12"/>
        <v>210333.69</v>
      </c>
      <c r="U148" s="457">
        <f t="shared" si="13"/>
        <v>691096.40999999992</v>
      </c>
      <c r="W148" s="414"/>
      <c r="X148" s="414"/>
    </row>
    <row r="149" spans="1:24" s="385" customFormat="1" x14ac:dyDescent="0.25">
      <c r="A149" s="415" t="s">
        <v>181</v>
      </c>
      <c r="B149" s="416" t="s">
        <v>553</v>
      </c>
      <c r="C149" s="417"/>
      <c r="D149" s="418" t="s">
        <v>532</v>
      </c>
      <c r="E149" s="419"/>
      <c r="F149" s="460">
        <v>10302.69</v>
      </c>
      <c r="G149" s="460">
        <v>10302.69</v>
      </c>
      <c r="H149" s="460">
        <v>10302.69</v>
      </c>
      <c r="I149" s="420"/>
      <c r="J149" s="462">
        <v>21</v>
      </c>
      <c r="K149" s="462">
        <v>24</v>
      </c>
      <c r="L149" s="462">
        <v>26</v>
      </c>
      <c r="M149" s="420"/>
      <c r="N149" s="420" t="s">
        <v>465</v>
      </c>
      <c r="O149" s="421"/>
      <c r="P149" s="453" t="s">
        <v>411</v>
      </c>
      <c r="Q149" s="422"/>
      <c r="R149" s="455">
        <f t="shared" si="10"/>
        <v>216356.49000000002</v>
      </c>
      <c r="S149" s="455">
        <f t="shared" si="11"/>
        <v>247264.56</v>
      </c>
      <c r="T149" s="455">
        <f t="shared" si="12"/>
        <v>267869.94</v>
      </c>
      <c r="U149" s="457">
        <f t="shared" si="13"/>
        <v>731490.99</v>
      </c>
      <c r="W149" s="414"/>
      <c r="X149" s="414"/>
    </row>
    <row r="150" spans="1:24" s="385" customFormat="1" x14ac:dyDescent="0.25">
      <c r="A150" s="415" t="s">
        <v>181</v>
      </c>
      <c r="B150" s="416" t="s">
        <v>554</v>
      </c>
      <c r="C150" s="417"/>
      <c r="D150" s="418" t="s">
        <v>532</v>
      </c>
      <c r="E150" s="419"/>
      <c r="F150" s="460">
        <v>10589.45</v>
      </c>
      <c r="G150" s="460">
        <v>10589.45</v>
      </c>
      <c r="H150" s="460">
        <v>10589.45</v>
      </c>
      <c r="I150" s="420"/>
      <c r="J150" s="462">
        <v>66</v>
      </c>
      <c r="K150" s="462">
        <v>66</v>
      </c>
      <c r="L150" s="462">
        <v>64</v>
      </c>
      <c r="M150" s="420"/>
      <c r="N150" s="420" t="s">
        <v>465</v>
      </c>
      <c r="O150" s="421"/>
      <c r="P150" s="453" t="s">
        <v>411</v>
      </c>
      <c r="Q150" s="422"/>
      <c r="R150" s="455">
        <f t="shared" si="10"/>
        <v>698903.70000000007</v>
      </c>
      <c r="S150" s="455">
        <f t="shared" si="11"/>
        <v>698903.70000000007</v>
      </c>
      <c r="T150" s="455">
        <f t="shared" si="12"/>
        <v>677724.8</v>
      </c>
      <c r="U150" s="457">
        <f t="shared" si="13"/>
        <v>2075532.2000000002</v>
      </c>
      <c r="W150" s="414"/>
      <c r="X150" s="414"/>
    </row>
    <row r="151" spans="1:24" s="385" customFormat="1" x14ac:dyDescent="0.25">
      <c r="A151" s="415" t="s">
        <v>181</v>
      </c>
      <c r="B151" s="416" t="s">
        <v>555</v>
      </c>
      <c r="C151" s="417"/>
      <c r="D151" s="418" t="s">
        <v>532</v>
      </c>
      <c r="E151" s="419"/>
      <c r="F151" s="460">
        <v>8295.41</v>
      </c>
      <c r="G151" s="460">
        <v>8295.41</v>
      </c>
      <c r="H151" s="460">
        <v>8295.41</v>
      </c>
      <c r="I151" s="420"/>
      <c r="J151" s="462">
        <v>1</v>
      </c>
      <c r="K151" s="462">
        <v>1</v>
      </c>
      <c r="L151" s="462">
        <v>1</v>
      </c>
      <c r="M151" s="420"/>
      <c r="N151" s="420" t="s">
        <v>465</v>
      </c>
      <c r="O151" s="421"/>
      <c r="P151" s="453" t="s">
        <v>411</v>
      </c>
      <c r="Q151" s="422"/>
      <c r="R151" s="455">
        <f t="shared" si="10"/>
        <v>8295.41</v>
      </c>
      <c r="S151" s="455">
        <f t="shared" si="11"/>
        <v>8295.41</v>
      </c>
      <c r="T151" s="455">
        <f t="shared" si="12"/>
        <v>8295.41</v>
      </c>
      <c r="U151" s="457">
        <f t="shared" si="13"/>
        <v>24886.23</v>
      </c>
      <c r="W151" s="414"/>
      <c r="X151" s="414"/>
    </row>
    <row r="152" spans="1:24" s="385" customFormat="1" x14ac:dyDescent="0.25">
      <c r="A152" s="415" t="s">
        <v>181</v>
      </c>
      <c r="B152" s="416" t="s">
        <v>556</v>
      </c>
      <c r="C152" s="417"/>
      <c r="D152" s="418" t="s">
        <v>532</v>
      </c>
      <c r="E152" s="419"/>
      <c r="F152" s="460">
        <v>9442.48</v>
      </c>
      <c r="G152" s="460">
        <v>9442.48</v>
      </c>
      <c r="H152" s="460">
        <v>9442.48</v>
      </c>
      <c r="I152" s="420"/>
      <c r="J152" s="462">
        <v>1</v>
      </c>
      <c r="K152" s="462">
        <v>1</v>
      </c>
      <c r="L152" s="462">
        <v>1</v>
      </c>
      <c r="M152" s="420"/>
      <c r="N152" s="420" t="s">
        <v>465</v>
      </c>
      <c r="O152" s="421"/>
      <c r="P152" s="453" t="s">
        <v>411</v>
      </c>
      <c r="Q152" s="422"/>
      <c r="R152" s="455">
        <f t="shared" si="10"/>
        <v>9442.48</v>
      </c>
      <c r="S152" s="455">
        <f t="shared" si="11"/>
        <v>9442.48</v>
      </c>
      <c r="T152" s="455">
        <f t="shared" si="12"/>
        <v>9442.48</v>
      </c>
      <c r="U152" s="457">
        <f t="shared" si="13"/>
        <v>28327.439999999999</v>
      </c>
      <c r="W152" s="414"/>
      <c r="X152" s="414"/>
    </row>
    <row r="153" spans="1:24" s="385" customFormat="1" x14ac:dyDescent="0.25">
      <c r="A153" s="415" t="s">
        <v>181</v>
      </c>
      <c r="B153" s="416" t="s">
        <v>557</v>
      </c>
      <c r="C153" s="417"/>
      <c r="D153" s="418" t="s">
        <v>532</v>
      </c>
      <c r="E153" s="419"/>
      <c r="F153" s="460">
        <v>10589.45</v>
      </c>
      <c r="G153" s="460">
        <v>10589.45</v>
      </c>
      <c r="H153" s="460">
        <v>10589.45</v>
      </c>
      <c r="I153" s="420"/>
      <c r="J153" s="462">
        <v>2</v>
      </c>
      <c r="K153" s="462">
        <v>1</v>
      </c>
      <c r="L153" s="462">
        <v>1</v>
      </c>
      <c r="M153" s="420"/>
      <c r="N153" s="420" t="s">
        <v>465</v>
      </c>
      <c r="O153" s="421"/>
      <c r="P153" s="453" t="s">
        <v>411</v>
      </c>
      <c r="Q153" s="422"/>
      <c r="R153" s="455">
        <f t="shared" si="10"/>
        <v>21178.9</v>
      </c>
      <c r="S153" s="455">
        <f t="shared" si="11"/>
        <v>10589.45</v>
      </c>
      <c r="T153" s="455">
        <f t="shared" si="12"/>
        <v>10589.45</v>
      </c>
      <c r="U153" s="457">
        <f t="shared" si="13"/>
        <v>42357.8</v>
      </c>
      <c r="W153" s="414"/>
      <c r="X153" s="414"/>
    </row>
    <row r="154" spans="1:24" s="385" customFormat="1" x14ac:dyDescent="0.25">
      <c r="A154" s="415" t="s">
        <v>181</v>
      </c>
      <c r="B154" s="416" t="s">
        <v>558</v>
      </c>
      <c r="C154" s="417"/>
      <c r="D154" s="418" t="s">
        <v>532</v>
      </c>
      <c r="E154" s="419"/>
      <c r="F154" s="460">
        <v>11162.91</v>
      </c>
      <c r="G154" s="460">
        <v>0</v>
      </c>
      <c r="H154" s="460">
        <v>0</v>
      </c>
      <c r="I154" s="420"/>
      <c r="J154" s="462">
        <v>1</v>
      </c>
      <c r="K154" s="462">
        <v>0</v>
      </c>
      <c r="L154" s="462">
        <v>0</v>
      </c>
      <c r="M154" s="420"/>
      <c r="N154" s="420" t="s">
        <v>465</v>
      </c>
      <c r="O154" s="421"/>
      <c r="P154" s="453" t="s">
        <v>411</v>
      </c>
      <c r="Q154" s="422"/>
      <c r="R154" s="455">
        <f t="shared" si="10"/>
        <v>11162.91</v>
      </c>
      <c r="S154" s="455">
        <f t="shared" si="11"/>
        <v>0</v>
      </c>
      <c r="T154" s="455">
        <f t="shared" si="12"/>
        <v>0</v>
      </c>
      <c r="U154" s="457">
        <f t="shared" si="13"/>
        <v>11162.91</v>
      </c>
      <c r="W154" s="414"/>
      <c r="X154" s="414"/>
    </row>
    <row r="155" spans="1:24" s="385" customFormat="1" x14ac:dyDescent="0.25">
      <c r="A155" s="415" t="s">
        <v>181</v>
      </c>
      <c r="B155" s="416" t="s">
        <v>559</v>
      </c>
      <c r="C155" s="417"/>
      <c r="D155" s="418" t="s">
        <v>532</v>
      </c>
      <c r="E155" s="419"/>
      <c r="F155" s="460">
        <v>10015.89</v>
      </c>
      <c r="G155" s="460">
        <v>10015.89</v>
      </c>
      <c r="H155" s="460">
        <v>10015.89</v>
      </c>
      <c r="I155" s="420"/>
      <c r="J155" s="462">
        <v>1</v>
      </c>
      <c r="K155" s="462">
        <v>1</v>
      </c>
      <c r="L155" s="462">
        <v>1</v>
      </c>
      <c r="M155" s="420"/>
      <c r="N155" s="420" t="s">
        <v>465</v>
      </c>
      <c r="O155" s="421"/>
      <c r="P155" s="453" t="s">
        <v>411</v>
      </c>
      <c r="Q155" s="422"/>
      <c r="R155" s="455">
        <f t="shared" si="10"/>
        <v>10015.89</v>
      </c>
      <c r="S155" s="455">
        <f t="shared" si="11"/>
        <v>10015.89</v>
      </c>
      <c r="T155" s="455">
        <f t="shared" si="12"/>
        <v>10015.89</v>
      </c>
      <c r="U155" s="457">
        <f t="shared" si="13"/>
        <v>30047.67</v>
      </c>
      <c r="W155" s="414"/>
      <c r="X155" s="414"/>
    </row>
    <row r="156" spans="1:24" s="385" customFormat="1" x14ac:dyDescent="0.25">
      <c r="A156" s="415" t="s">
        <v>181</v>
      </c>
      <c r="B156" s="416" t="s">
        <v>560</v>
      </c>
      <c r="C156" s="417"/>
      <c r="D156" s="418" t="s">
        <v>532</v>
      </c>
      <c r="E156" s="419"/>
      <c r="F156" s="460">
        <v>10589.45</v>
      </c>
      <c r="G156" s="460">
        <v>10589.45</v>
      </c>
      <c r="H156" s="460">
        <v>10589.45</v>
      </c>
      <c r="I156" s="420"/>
      <c r="J156" s="462">
        <v>2</v>
      </c>
      <c r="K156" s="462">
        <v>2</v>
      </c>
      <c r="L156" s="462">
        <v>2</v>
      </c>
      <c r="M156" s="420"/>
      <c r="N156" s="420" t="s">
        <v>465</v>
      </c>
      <c r="O156" s="421"/>
      <c r="P156" s="453" t="s">
        <v>411</v>
      </c>
      <c r="Q156" s="422"/>
      <c r="R156" s="455">
        <f t="shared" si="0"/>
        <v>21178.9</v>
      </c>
      <c r="S156" s="455">
        <f t="shared" si="0"/>
        <v>21178.9</v>
      </c>
      <c r="T156" s="455">
        <f t="shared" si="0"/>
        <v>21178.9</v>
      </c>
      <c r="U156" s="457">
        <f t="shared" si="1"/>
        <v>63536.700000000004</v>
      </c>
      <c r="W156" s="414"/>
      <c r="X156" s="414"/>
    </row>
    <row r="157" spans="1:24" s="385" customFormat="1" x14ac:dyDescent="0.25">
      <c r="A157" s="415" t="s">
        <v>181</v>
      </c>
      <c r="B157" s="416" t="s">
        <v>561</v>
      </c>
      <c r="C157" s="417"/>
      <c r="D157" s="418" t="s">
        <v>532</v>
      </c>
      <c r="E157" s="419"/>
      <c r="F157" s="460">
        <v>11162.91</v>
      </c>
      <c r="G157" s="460">
        <v>0</v>
      </c>
      <c r="H157" s="460">
        <v>0</v>
      </c>
      <c r="I157" s="420"/>
      <c r="J157" s="462">
        <v>1</v>
      </c>
      <c r="K157" s="462">
        <v>0</v>
      </c>
      <c r="L157" s="462">
        <v>0</v>
      </c>
      <c r="M157" s="420"/>
      <c r="N157" s="420" t="s">
        <v>465</v>
      </c>
      <c r="O157" s="421"/>
      <c r="P157" s="453" t="s">
        <v>411</v>
      </c>
      <c r="Q157" s="422"/>
      <c r="R157" s="455">
        <f t="shared" si="0"/>
        <v>11162.91</v>
      </c>
      <c r="S157" s="455">
        <f t="shared" si="0"/>
        <v>0</v>
      </c>
      <c r="T157" s="455">
        <f t="shared" si="0"/>
        <v>0</v>
      </c>
      <c r="U157" s="457">
        <f t="shared" si="1"/>
        <v>11162.91</v>
      </c>
      <c r="W157" s="414"/>
      <c r="X157" s="414"/>
    </row>
    <row r="158" spans="1:24" s="385" customFormat="1" x14ac:dyDescent="0.25">
      <c r="A158" s="415" t="s">
        <v>181</v>
      </c>
      <c r="B158" s="416" t="s">
        <v>562</v>
      </c>
      <c r="C158" s="417"/>
      <c r="D158" s="418" t="s">
        <v>532</v>
      </c>
      <c r="E158" s="419"/>
      <c r="F158" s="460">
        <v>10876.07</v>
      </c>
      <c r="G158" s="460">
        <v>10876.07</v>
      </c>
      <c r="H158" s="460">
        <v>10876.07</v>
      </c>
      <c r="I158" s="420"/>
      <c r="J158" s="462">
        <v>14</v>
      </c>
      <c r="K158" s="462">
        <v>13</v>
      </c>
      <c r="L158" s="462">
        <v>15</v>
      </c>
      <c r="M158" s="420"/>
      <c r="N158" s="420" t="s">
        <v>465</v>
      </c>
      <c r="O158" s="421"/>
      <c r="P158" s="453" t="s">
        <v>411</v>
      </c>
      <c r="Q158" s="422"/>
      <c r="R158" s="455">
        <f t="shared" si="0"/>
        <v>152264.97999999998</v>
      </c>
      <c r="S158" s="455">
        <f t="shared" si="0"/>
        <v>141388.91</v>
      </c>
      <c r="T158" s="455">
        <f t="shared" si="0"/>
        <v>163141.04999999999</v>
      </c>
      <c r="U158" s="457">
        <f t="shared" si="1"/>
        <v>456794.94</v>
      </c>
      <c r="W158" s="414"/>
      <c r="X158" s="414"/>
    </row>
    <row r="159" spans="1:24" s="385" customFormat="1" x14ac:dyDescent="0.25">
      <c r="A159" s="415" t="s">
        <v>181</v>
      </c>
      <c r="B159" s="416" t="s">
        <v>563</v>
      </c>
      <c r="C159" s="417"/>
      <c r="D159" s="418" t="s">
        <v>532</v>
      </c>
      <c r="E159" s="419"/>
      <c r="F159" s="460">
        <v>11162.91</v>
      </c>
      <c r="G159" s="460">
        <v>11162.91</v>
      </c>
      <c r="H159" s="460">
        <v>11162.91</v>
      </c>
      <c r="I159" s="420"/>
      <c r="J159" s="462">
        <v>15</v>
      </c>
      <c r="K159" s="462">
        <v>17</v>
      </c>
      <c r="L159" s="462">
        <v>16</v>
      </c>
      <c r="M159" s="420"/>
      <c r="N159" s="420" t="s">
        <v>465</v>
      </c>
      <c r="O159" s="421"/>
      <c r="P159" s="453" t="s">
        <v>411</v>
      </c>
      <c r="Q159" s="422"/>
      <c r="R159" s="455">
        <f t="shared" si="0"/>
        <v>167443.65</v>
      </c>
      <c r="S159" s="455">
        <f t="shared" si="0"/>
        <v>189769.47</v>
      </c>
      <c r="T159" s="455">
        <f t="shared" si="0"/>
        <v>178606.56</v>
      </c>
      <c r="U159" s="457">
        <f t="shared" si="1"/>
        <v>535819.67999999993</v>
      </c>
      <c r="W159" s="414"/>
      <c r="X159" s="414"/>
    </row>
    <row r="160" spans="1:24" s="385" customFormat="1" x14ac:dyDescent="0.25">
      <c r="A160" s="415" t="s">
        <v>181</v>
      </c>
      <c r="B160" s="416" t="s">
        <v>564</v>
      </c>
      <c r="C160" s="417"/>
      <c r="D160" s="418" t="s">
        <v>532</v>
      </c>
      <c r="E160" s="419"/>
      <c r="F160" s="460">
        <v>10876.06</v>
      </c>
      <c r="G160" s="460">
        <v>10876.06</v>
      </c>
      <c r="H160" s="460">
        <v>10876.06</v>
      </c>
      <c r="I160" s="420"/>
      <c r="J160" s="462">
        <v>4</v>
      </c>
      <c r="K160" s="462">
        <v>4</v>
      </c>
      <c r="L160" s="462">
        <v>4</v>
      </c>
      <c r="M160" s="420"/>
      <c r="N160" s="420" t="s">
        <v>465</v>
      </c>
      <c r="O160" s="421"/>
      <c r="P160" s="453" t="s">
        <v>411</v>
      </c>
      <c r="Q160" s="422"/>
      <c r="R160" s="455">
        <f t="shared" si="0"/>
        <v>43504.24</v>
      </c>
      <c r="S160" s="455">
        <f t="shared" si="0"/>
        <v>43504.24</v>
      </c>
      <c r="T160" s="455">
        <f t="shared" si="0"/>
        <v>43504.24</v>
      </c>
      <c r="U160" s="457">
        <f t="shared" si="1"/>
        <v>130512.72</v>
      </c>
      <c r="W160" s="414"/>
      <c r="X160" s="414"/>
    </row>
    <row r="161" spans="1:24" s="385" customFormat="1" x14ac:dyDescent="0.25">
      <c r="A161" s="415" t="s">
        <v>181</v>
      </c>
      <c r="B161" s="416" t="s">
        <v>565</v>
      </c>
      <c r="C161" s="417"/>
      <c r="D161" s="418" t="s">
        <v>532</v>
      </c>
      <c r="E161" s="419"/>
      <c r="F161" s="460">
        <v>11162.9</v>
      </c>
      <c r="G161" s="460">
        <v>11162.9</v>
      </c>
      <c r="H161" s="460">
        <v>11162.9</v>
      </c>
      <c r="I161" s="420"/>
      <c r="J161" s="462">
        <v>1</v>
      </c>
      <c r="K161" s="462">
        <v>1</v>
      </c>
      <c r="L161" s="462">
        <v>1</v>
      </c>
      <c r="M161" s="420"/>
      <c r="N161" s="420" t="s">
        <v>465</v>
      </c>
      <c r="O161" s="421"/>
      <c r="P161" s="453" t="s">
        <v>411</v>
      </c>
      <c r="Q161" s="422"/>
      <c r="R161" s="455">
        <f t="shared" si="0"/>
        <v>11162.9</v>
      </c>
      <c r="S161" s="455">
        <f t="shared" si="0"/>
        <v>11162.9</v>
      </c>
      <c r="T161" s="455">
        <f t="shared" si="0"/>
        <v>11162.9</v>
      </c>
      <c r="U161" s="457">
        <f t="shared" si="1"/>
        <v>33488.699999999997</v>
      </c>
      <c r="W161" s="414"/>
      <c r="X161" s="414"/>
    </row>
    <row r="162" spans="1:24" s="385" customFormat="1" x14ac:dyDescent="0.25">
      <c r="A162" s="415" t="s">
        <v>181</v>
      </c>
      <c r="B162" s="416" t="s">
        <v>566</v>
      </c>
      <c r="C162" s="417"/>
      <c r="D162" s="418" t="s">
        <v>532</v>
      </c>
      <c r="E162" s="419"/>
      <c r="F162" s="460">
        <v>11457.29</v>
      </c>
      <c r="G162" s="460">
        <v>11457.29</v>
      </c>
      <c r="H162" s="460">
        <v>11457.29</v>
      </c>
      <c r="I162" s="420"/>
      <c r="J162" s="462">
        <v>16</v>
      </c>
      <c r="K162" s="462">
        <v>16</v>
      </c>
      <c r="L162" s="462">
        <v>16</v>
      </c>
      <c r="M162" s="420"/>
      <c r="N162" s="420" t="s">
        <v>465</v>
      </c>
      <c r="O162" s="421"/>
      <c r="P162" s="453" t="s">
        <v>411</v>
      </c>
      <c r="Q162" s="422"/>
      <c r="R162" s="455">
        <f t="shared" si="0"/>
        <v>183316.64</v>
      </c>
      <c r="S162" s="455">
        <f t="shared" si="0"/>
        <v>183316.64</v>
      </c>
      <c r="T162" s="455">
        <f t="shared" si="0"/>
        <v>183316.64</v>
      </c>
      <c r="U162" s="457">
        <f t="shared" si="1"/>
        <v>549949.92000000004</v>
      </c>
      <c r="W162" s="414"/>
      <c r="X162" s="414"/>
    </row>
    <row r="163" spans="1:24" s="385" customFormat="1" x14ac:dyDescent="0.25">
      <c r="A163" s="415" t="s">
        <v>181</v>
      </c>
      <c r="B163" s="416" t="s">
        <v>567</v>
      </c>
      <c r="C163" s="417"/>
      <c r="D163" s="418" t="s">
        <v>532</v>
      </c>
      <c r="E163" s="419"/>
      <c r="F163" s="460">
        <v>11457.29</v>
      </c>
      <c r="G163" s="460">
        <v>11457.29</v>
      </c>
      <c r="H163" s="460">
        <v>11457.29</v>
      </c>
      <c r="I163" s="420"/>
      <c r="J163" s="462">
        <v>1</v>
      </c>
      <c r="K163" s="462">
        <v>1</v>
      </c>
      <c r="L163" s="462">
        <v>1</v>
      </c>
      <c r="M163" s="420"/>
      <c r="N163" s="420" t="s">
        <v>465</v>
      </c>
      <c r="O163" s="421"/>
      <c r="P163" s="453" t="s">
        <v>411</v>
      </c>
      <c r="Q163" s="422"/>
      <c r="R163" s="455">
        <f t="shared" si="0"/>
        <v>11457.29</v>
      </c>
      <c r="S163" s="455">
        <f t="shared" si="0"/>
        <v>11457.29</v>
      </c>
      <c r="T163" s="455">
        <f t="shared" si="0"/>
        <v>11457.29</v>
      </c>
      <c r="U163" s="457">
        <f t="shared" si="1"/>
        <v>34371.870000000003</v>
      </c>
      <c r="W163" s="414"/>
      <c r="X163" s="414"/>
    </row>
    <row r="164" spans="1:24" s="385" customFormat="1" x14ac:dyDescent="0.25">
      <c r="A164" s="415" t="s">
        <v>181</v>
      </c>
      <c r="B164" s="416" t="s">
        <v>568</v>
      </c>
      <c r="C164" s="417"/>
      <c r="D164" s="418" t="s">
        <v>532</v>
      </c>
      <c r="E164" s="419"/>
      <c r="F164" s="460">
        <v>11457.29</v>
      </c>
      <c r="G164" s="460">
        <v>11457.29</v>
      </c>
      <c r="H164" s="460">
        <v>11457.29</v>
      </c>
      <c r="I164" s="420"/>
      <c r="J164" s="462">
        <v>2</v>
      </c>
      <c r="K164" s="462">
        <v>2</v>
      </c>
      <c r="L164" s="462">
        <v>2</v>
      </c>
      <c r="M164" s="420"/>
      <c r="N164" s="420" t="s">
        <v>465</v>
      </c>
      <c r="O164" s="421"/>
      <c r="P164" s="453" t="s">
        <v>411</v>
      </c>
      <c r="Q164" s="422"/>
      <c r="R164" s="455">
        <f t="shared" si="0"/>
        <v>22914.58</v>
      </c>
      <c r="S164" s="455">
        <f t="shared" si="0"/>
        <v>22914.58</v>
      </c>
      <c r="T164" s="455">
        <f t="shared" si="0"/>
        <v>22914.58</v>
      </c>
      <c r="U164" s="457">
        <f t="shared" si="1"/>
        <v>68743.740000000005</v>
      </c>
      <c r="W164" s="414"/>
      <c r="X164" s="414"/>
    </row>
    <row r="165" spans="1:24" s="385" customFormat="1" x14ac:dyDescent="0.25">
      <c r="A165" s="415" t="s">
        <v>181</v>
      </c>
      <c r="B165" s="416" t="s">
        <v>569</v>
      </c>
      <c r="C165" s="417"/>
      <c r="D165" s="418" t="s">
        <v>532</v>
      </c>
      <c r="E165" s="419"/>
      <c r="F165" s="460">
        <v>11457.29</v>
      </c>
      <c r="G165" s="460">
        <v>11457.29</v>
      </c>
      <c r="H165" s="460">
        <v>11457.29</v>
      </c>
      <c r="I165" s="420"/>
      <c r="J165" s="462">
        <v>20</v>
      </c>
      <c r="K165" s="462">
        <v>19</v>
      </c>
      <c r="L165" s="462">
        <v>18</v>
      </c>
      <c r="M165" s="420"/>
      <c r="N165" s="420" t="s">
        <v>465</v>
      </c>
      <c r="O165" s="421"/>
      <c r="P165" s="453" t="s">
        <v>411</v>
      </c>
      <c r="Q165" s="422"/>
      <c r="R165" s="455">
        <f t="shared" si="0"/>
        <v>229145.80000000002</v>
      </c>
      <c r="S165" s="455">
        <f t="shared" si="0"/>
        <v>217688.51</v>
      </c>
      <c r="T165" s="455">
        <f t="shared" si="0"/>
        <v>206231.22000000003</v>
      </c>
      <c r="U165" s="457">
        <f t="shared" si="1"/>
        <v>653065.53</v>
      </c>
      <c r="W165" s="414"/>
      <c r="X165" s="414"/>
    </row>
    <row r="166" spans="1:24" s="385" customFormat="1" x14ac:dyDescent="0.25">
      <c r="A166" s="415" t="s">
        <v>181</v>
      </c>
      <c r="B166" s="416" t="s">
        <v>570</v>
      </c>
      <c r="C166" s="417"/>
      <c r="D166" s="418" t="s">
        <v>532</v>
      </c>
      <c r="E166" s="419"/>
      <c r="F166" s="460">
        <v>11457.29</v>
      </c>
      <c r="G166" s="460">
        <v>11457.29</v>
      </c>
      <c r="H166" s="460">
        <v>11457.29</v>
      </c>
      <c r="I166" s="420"/>
      <c r="J166" s="462">
        <v>1</v>
      </c>
      <c r="K166" s="462">
        <v>1</v>
      </c>
      <c r="L166" s="462">
        <v>1</v>
      </c>
      <c r="M166" s="420"/>
      <c r="N166" s="420" t="s">
        <v>465</v>
      </c>
      <c r="O166" s="421"/>
      <c r="P166" s="453" t="s">
        <v>411</v>
      </c>
      <c r="Q166" s="422"/>
      <c r="R166" s="455">
        <f t="shared" si="0"/>
        <v>11457.29</v>
      </c>
      <c r="S166" s="455">
        <f t="shared" si="0"/>
        <v>11457.29</v>
      </c>
      <c r="T166" s="455">
        <f t="shared" si="0"/>
        <v>11457.29</v>
      </c>
      <c r="U166" s="457">
        <f t="shared" si="1"/>
        <v>34371.870000000003</v>
      </c>
      <c r="W166" s="414"/>
      <c r="X166" s="414"/>
    </row>
    <row r="167" spans="1:24" s="385" customFormat="1" x14ac:dyDescent="0.25">
      <c r="A167" s="415" t="s">
        <v>181</v>
      </c>
      <c r="B167" s="416" t="s">
        <v>571</v>
      </c>
      <c r="C167" s="417"/>
      <c r="D167" s="418" t="s">
        <v>532</v>
      </c>
      <c r="E167" s="419"/>
      <c r="F167" s="460">
        <v>11457.29</v>
      </c>
      <c r="G167" s="460">
        <v>11457.29</v>
      </c>
      <c r="H167" s="460">
        <v>11457.29</v>
      </c>
      <c r="I167" s="420"/>
      <c r="J167" s="462">
        <v>5</v>
      </c>
      <c r="K167" s="462">
        <v>5</v>
      </c>
      <c r="L167" s="462">
        <v>5</v>
      </c>
      <c r="M167" s="420"/>
      <c r="N167" s="420" t="s">
        <v>465</v>
      </c>
      <c r="O167" s="421"/>
      <c r="P167" s="453" t="s">
        <v>411</v>
      </c>
      <c r="Q167" s="422"/>
      <c r="R167" s="455">
        <f t="shared" si="0"/>
        <v>57286.450000000004</v>
      </c>
      <c r="S167" s="455">
        <f t="shared" si="0"/>
        <v>57286.450000000004</v>
      </c>
      <c r="T167" s="455">
        <f t="shared" si="0"/>
        <v>57286.450000000004</v>
      </c>
      <c r="U167" s="457">
        <f t="shared" si="1"/>
        <v>171859.35</v>
      </c>
      <c r="W167" s="414"/>
      <c r="X167" s="414"/>
    </row>
    <row r="168" spans="1:24" s="385" customFormat="1" x14ac:dyDescent="0.25">
      <c r="A168" s="415" t="s">
        <v>181</v>
      </c>
      <c r="B168" s="416" t="s">
        <v>572</v>
      </c>
      <c r="C168" s="417"/>
      <c r="D168" s="418" t="s">
        <v>532</v>
      </c>
      <c r="E168" s="419"/>
      <c r="F168" s="460">
        <v>11457.29</v>
      </c>
      <c r="G168" s="460">
        <v>11457.29</v>
      </c>
      <c r="H168" s="460">
        <v>11457.29</v>
      </c>
      <c r="I168" s="420"/>
      <c r="J168" s="462">
        <v>165</v>
      </c>
      <c r="K168" s="462">
        <v>164</v>
      </c>
      <c r="L168" s="462">
        <v>166</v>
      </c>
      <c r="M168" s="420"/>
      <c r="N168" s="420" t="s">
        <v>465</v>
      </c>
      <c r="O168" s="421"/>
      <c r="P168" s="453" t="s">
        <v>411</v>
      </c>
      <c r="Q168" s="422"/>
      <c r="R168" s="455">
        <f t="shared" si="0"/>
        <v>1890452.85</v>
      </c>
      <c r="S168" s="455">
        <f t="shared" si="0"/>
        <v>1878995.56</v>
      </c>
      <c r="T168" s="455">
        <f t="shared" si="0"/>
        <v>1901910.1400000001</v>
      </c>
      <c r="U168" s="457">
        <f t="shared" si="1"/>
        <v>5671358.5500000007</v>
      </c>
      <c r="W168" s="414"/>
      <c r="X168" s="414"/>
    </row>
    <row r="169" spans="1:24" s="385" customFormat="1" x14ac:dyDescent="0.25">
      <c r="A169" s="415" t="s">
        <v>181</v>
      </c>
      <c r="B169" s="416" t="s">
        <v>573</v>
      </c>
      <c r="C169" s="417"/>
      <c r="D169" s="418" t="s">
        <v>532</v>
      </c>
      <c r="E169" s="419"/>
      <c r="F169" s="460">
        <v>11457.29</v>
      </c>
      <c r="G169" s="460">
        <v>11457.29</v>
      </c>
      <c r="H169" s="460">
        <v>11457.29</v>
      </c>
      <c r="I169" s="420"/>
      <c r="J169" s="462">
        <v>3</v>
      </c>
      <c r="K169" s="462">
        <v>3</v>
      </c>
      <c r="L169" s="462">
        <v>3</v>
      </c>
      <c r="M169" s="420"/>
      <c r="N169" s="420" t="s">
        <v>465</v>
      </c>
      <c r="O169" s="421"/>
      <c r="P169" s="453" t="s">
        <v>411</v>
      </c>
      <c r="Q169" s="422"/>
      <c r="R169" s="455">
        <f t="shared" si="0"/>
        <v>34371.870000000003</v>
      </c>
      <c r="S169" s="455">
        <f t="shared" si="0"/>
        <v>34371.870000000003</v>
      </c>
      <c r="T169" s="455">
        <f t="shared" si="0"/>
        <v>34371.870000000003</v>
      </c>
      <c r="U169" s="457">
        <f t="shared" si="1"/>
        <v>103115.61000000002</v>
      </c>
      <c r="W169" s="414"/>
      <c r="X169" s="414"/>
    </row>
    <row r="170" spans="1:24" s="385" customFormat="1" x14ac:dyDescent="0.25">
      <c r="A170" s="415" t="s">
        <v>181</v>
      </c>
      <c r="B170" s="416" t="s">
        <v>574</v>
      </c>
      <c r="C170" s="417"/>
      <c r="D170" s="418" t="s">
        <v>532</v>
      </c>
      <c r="E170" s="419"/>
      <c r="F170" s="460">
        <v>11457.29</v>
      </c>
      <c r="G170" s="460">
        <v>11457.29</v>
      </c>
      <c r="H170" s="460">
        <v>11457.29</v>
      </c>
      <c r="I170" s="420"/>
      <c r="J170" s="462">
        <v>3</v>
      </c>
      <c r="K170" s="462">
        <v>3</v>
      </c>
      <c r="L170" s="462">
        <v>3</v>
      </c>
      <c r="M170" s="420"/>
      <c r="N170" s="420" t="s">
        <v>465</v>
      </c>
      <c r="O170" s="421"/>
      <c r="P170" s="453" t="s">
        <v>411</v>
      </c>
      <c r="Q170" s="422"/>
      <c r="R170" s="455">
        <f t="shared" si="0"/>
        <v>34371.870000000003</v>
      </c>
      <c r="S170" s="455">
        <f t="shared" si="0"/>
        <v>34371.870000000003</v>
      </c>
      <c r="T170" s="455">
        <f t="shared" si="0"/>
        <v>34371.870000000003</v>
      </c>
      <c r="U170" s="457">
        <f t="shared" si="1"/>
        <v>103115.61000000002</v>
      </c>
      <c r="W170" s="414"/>
      <c r="X170" s="414"/>
    </row>
    <row r="171" spans="1:24" s="385" customFormat="1" x14ac:dyDescent="0.25">
      <c r="A171" s="415" t="s">
        <v>181</v>
      </c>
      <c r="B171" s="416" t="s">
        <v>575</v>
      </c>
      <c r="C171" s="417"/>
      <c r="D171" s="418" t="s">
        <v>532</v>
      </c>
      <c r="E171" s="419"/>
      <c r="F171" s="460">
        <v>11457.29</v>
      </c>
      <c r="G171" s="460">
        <v>11457.29</v>
      </c>
      <c r="H171" s="460">
        <v>11457.29</v>
      </c>
      <c r="I171" s="420"/>
      <c r="J171" s="462">
        <v>2</v>
      </c>
      <c r="K171" s="462">
        <v>3</v>
      </c>
      <c r="L171" s="462">
        <v>3</v>
      </c>
      <c r="M171" s="420"/>
      <c r="N171" s="420" t="s">
        <v>465</v>
      </c>
      <c r="O171" s="421"/>
      <c r="P171" s="453" t="s">
        <v>411</v>
      </c>
      <c r="Q171" s="422"/>
      <c r="R171" s="455">
        <f t="shared" si="0"/>
        <v>22914.58</v>
      </c>
      <c r="S171" s="455">
        <f t="shared" si="0"/>
        <v>34371.870000000003</v>
      </c>
      <c r="T171" s="455">
        <f t="shared" si="0"/>
        <v>34371.870000000003</v>
      </c>
      <c r="U171" s="457">
        <f t="shared" si="1"/>
        <v>91658.32</v>
      </c>
      <c r="W171" s="414"/>
      <c r="X171" s="414"/>
    </row>
    <row r="172" spans="1:24" s="385" customFormat="1" x14ac:dyDescent="0.25">
      <c r="A172" s="415" t="s">
        <v>181</v>
      </c>
      <c r="B172" s="416" t="s">
        <v>576</v>
      </c>
      <c r="C172" s="417"/>
      <c r="D172" s="418" t="s">
        <v>532</v>
      </c>
      <c r="E172" s="419"/>
      <c r="F172" s="460">
        <v>11457.29</v>
      </c>
      <c r="G172" s="460">
        <v>11457.29</v>
      </c>
      <c r="H172" s="460">
        <v>11457.29</v>
      </c>
      <c r="I172" s="420"/>
      <c r="J172" s="462">
        <v>2</v>
      </c>
      <c r="K172" s="462">
        <v>3</v>
      </c>
      <c r="L172" s="462">
        <v>3</v>
      </c>
      <c r="M172" s="420"/>
      <c r="N172" s="420" t="s">
        <v>465</v>
      </c>
      <c r="O172" s="421"/>
      <c r="P172" s="453" t="s">
        <v>411</v>
      </c>
      <c r="Q172" s="422"/>
      <c r="R172" s="455">
        <f t="shared" si="0"/>
        <v>22914.58</v>
      </c>
      <c r="S172" s="455">
        <f t="shared" si="0"/>
        <v>34371.870000000003</v>
      </c>
      <c r="T172" s="455">
        <f t="shared" si="0"/>
        <v>34371.870000000003</v>
      </c>
      <c r="U172" s="457">
        <f t="shared" si="1"/>
        <v>91658.32</v>
      </c>
      <c r="W172" s="414"/>
      <c r="X172" s="414"/>
    </row>
    <row r="173" spans="1:24" s="385" customFormat="1" x14ac:dyDescent="0.25">
      <c r="A173" s="415" t="s">
        <v>181</v>
      </c>
      <c r="B173" s="416" t="s">
        <v>577</v>
      </c>
      <c r="C173" s="417"/>
      <c r="D173" s="418" t="s">
        <v>532</v>
      </c>
      <c r="E173" s="419"/>
      <c r="F173" s="460">
        <v>11457.29</v>
      </c>
      <c r="G173" s="460">
        <v>11457.29</v>
      </c>
      <c r="H173" s="460">
        <v>11457.29</v>
      </c>
      <c r="I173" s="420"/>
      <c r="J173" s="462">
        <v>25</v>
      </c>
      <c r="K173" s="462">
        <v>24</v>
      </c>
      <c r="L173" s="462">
        <v>26</v>
      </c>
      <c r="M173" s="420"/>
      <c r="N173" s="420" t="s">
        <v>465</v>
      </c>
      <c r="O173" s="421"/>
      <c r="P173" s="453" t="s">
        <v>411</v>
      </c>
      <c r="Q173" s="422"/>
      <c r="R173" s="455">
        <f t="shared" si="0"/>
        <v>286432.25</v>
      </c>
      <c r="S173" s="455">
        <f t="shared" si="0"/>
        <v>274974.96000000002</v>
      </c>
      <c r="T173" s="455">
        <f t="shared" si="0"/>
        <v>297889.54000000004</v>
      </c>
      <c r="U173" s="457">
        <f t="shared" si="1"/>
        <v>859296.75</v>
      </c>
      <c r="W173" s="414"/>
      <c r="X173" s="414"/>
    </row>
    <row r="174" spans="1:24" s="385" customFormat="1" x14ac:dyDescent="0.25">
      <c r="A174" s="415" t="s">
        <v>181</v>
      </c>
      <c r="B174" s="416" t="s">
        <v>578</v>
      </c>
      <c r="C174" s="417"/>
      <c r="D174" s="418" t="s">
        <v>532</v>
      </c>
      <c r="E174" s="419"/>
      <c r="F174" s="460">
        <v>11457.29</v>
      </c>
      <c r="G174" s="460">
        <v>11457.29</v>
      </c>
      <c r="H174" s="460">
        <v>11457.29</v>
      </c>
      <c r="I174" s="420"/>
      <c r="J174" s="462">
        <v>8</v>
      </c>
      <c r="K174" s="462">
        <v>8</v>
      </c>
      <c r="L174" s="462">
        <v>8</v>
      </c>
      <c r="M174" s="420"/>
      <c r="N174" s="420" t="s">
        <v>465</v>
      </c>
      <c r="O174" s="421"/>
      <c r="P174" s="453" t="s">
        <v>411</v>
      </c>
      <c r="Q174" s="422"/>
      <c r="R174" s="455">
        <f t="shared" si="0"/>
        <v>91658.32</v>
      </c>
      <c r="S174" s="455">
        <f t="shared" si="0"/>
        <v>91658.32</v>
      </c>
      <c r="T174" s="455">
        <f t="shared" si="0"/>
        <v>91658.32</v>
      </c>
      <c r="U174" s="457">
        <f t="shared" si="1"/>
        <v>274974.96000000002</v>
      </c>
      <c r="W174" s="414"/>
      <c r="X174" s="414"/>
    </row>
    <row r="175" spans="1:24" s="385" customFormat="1" x14ac:dyDescent="0.25">
      <c r="A175" s="415" t="s">
        <v>181</v>
      </c>
      <c r="B175" s="416" t="s">
        <v>579</v>
      </c>
      <c r="C175" s="417"/>
      <c r="D175" s="418" t="s">
        <v>532</v>
      </c>
      <c r="E175" s="419"/>
      <c r="F175" s="460">
        <v>11457.29</v>
      </c>
      <c r="G175" s="460">
        <v>11457.29</v>
      </c>
      <c r="H175" s="460">
        <v>11457.29</v>
      </c>
      <c r="I175" s="420"/>
      <c r="J175" s="462">
        <v>16</v>
      </c>
      <c r="K175" s="462">
        <v>16</v>
      </c>
      <c r="L175" s="462">
        <v>15</v>
      </c>
      <c r="M175" s="420"/>
      <c r="N175" s="420" t="s">
        <v>465</v>
      </c>
      <c r="O175" s="421"/>
      <c r="P175" s="453" t="s">
        <v>411</v>
      </c>
      <c r="Q175" s="422"/>
      <c r="R175" s="455">
        <f t="shared" si="0"/>
        <v>183316.64</v>
      </c>
      <c r="S175" s="455">
        <f t="shared" si="0"/>
        <v>183316.64</v>
      </c>
      <c r="T175" s="455">
        <f t="shared" si="0"/>
        <v>171859.35</v>
      </c>
      <c r="U175" s="457">
        <f t="shared" si="1"/>
        <v>538492.63</v>
      </c>
      <c r="W175" s="414"/>
      <c r="X175" s="414"/>
    </row>
    <row r="176" spans="1:24" s="385" customFormat="1" x14ac:dyDescent="0.25">
      <c r="A176" s="415" t="s">
        <v>181</v>
      </c>
      <c r="B176" s="416" t="s">
        <v>572</v>
      </c>
      <c r="C176" s="417"/>
      <c r="D176" s="418" t="s">
        <v>532</v>
      </c>
      <c r="E176" s="419"/>
      <c r="F176" s="460">
        <v>8592.9699999999993</v>
      </c>
      <c r="G176" s="460">
        <v>8592.9699999999993</v>
      </c>
      <c r="H176" s="460">
        <v>8592.9699999999993</v>
      </c>
      <c r="I176" s="420"/>
      <c r="J176" s="462">
        <v>1</v>
      </c>
      <c r="K176" s="462">
        <v>1</v>
      </c>
      <c r="L176" s="462">
        <v>1</v>
      </c>
      <c r="M176" s="420"/>
      <c r="N176" s="420" t="s">
        <v>465</v>
      </c>
      <c r="O176" s="421"/>
      <c r="P176" s="453" t="s">
        <v>411</v>
      </c>
      <c r="Q176" s="422"/>
      <c r="R176" s="455">
        <f t="shared" si="0"/>
        <v>8592.9699999999993</v>
      </c>
      <c r="S176" s="455">
        <f t="shared" si="0"/>
        <v>8592.9699999999993</v>
      </c>
      <c r="T176" s="455">
        <f t="shared" si="0"/>
        <v>8592.9699999999993</v>
      </c>
      <c r="U176" s="457">
        <f t="shared" si="1"/>
        <v>25778.909999999996</v>
      </c>
      <c r="W176" s="414"/>
      <c r="X176" s="414"/>
    </row>
    <row r="177" spans="1:24" s="385" customFormat="1" x14ac:dyDescent="0.25">
      <c r="A177" s="415" t="s">
        <v>181</v>
      </c>
      <c r="B177" s="416" t="s">
        <v>580</v>
      </c>
      <c r="C177" s="417"/>
      <c r="D177" s="418" t="s">
        <v>464</v>
      </c>
      <c r="E177" s="419"/>
      <c r="F177" s="460">
        <v>6402.47</v>
      </c>
      <c r="G177" s="460">
        <v>6402.47</v>
      </c>
      <c r="H177" s="460">
        <v>6402.47</v>
      </c>
      <c r="I177" s="420"/>
      <c r="J177" s="462">
        <v>1</v>
      </c>
      <c r="K177" s="462">
        <v>1</v>
      </c>
      <c r="L177" s="462">
        <v>1</v>
      </c>
      <c r="M177" s="420"/>
      <c r="N177" s="420" t="s">
        <v>465</v>
      </c>
      <c r="O177" s="421"/>
      <c r="P177" s="453" t="s">
        <v>411</v>
      </c>
      <c r="Q177" s="422"/>
      <c r="R177" s="455">
        <f t="shared" ref="R177:T192" si="14">F177*J177</f>
        <v>6402.47</v>
      </c>
      <c r="S177" s="455">
        <f t="shared" ref="S177:S185" si="15">G177*K177</f>
        <v>6402.47</v>
      </c>
      <c r="T177" s="455">
        <f t="shared" ref="T177:T185" si="16">H177*L177</f>
        <v>6402.47</v>
      </c>
      <c r="U177" s="457">
        <f t="shared" si="1"/>
        <v>19207.41</v>
      </c>
      <c r="W177" s="414"/>
      <c r="X177" s="414"/>
    </row>
    <row r="178" spans="1:24" s="385" customFormat="1" x14ac:dyDescent="0.25">
      <c r="A178" s="415" t="s">
        <v>181</v>
      </c>
      <c r="B178" s="416" t="s">
        <v>482</v>
      </c>
      <c r="C178" s="417"/>
      <c r="D178" s="418" t="s">
        <v>464</v>
      </c>
      <c r="E178" s="419"/>
      <c r="F178" s="460">
        <v>8677.2000000000007</v>
      </c>
      <c r="G178" s="460">
        <v>8677.2000000000007</v>
      </c>
      <c r="H178" s="460">
        <v>8677.2000000000007</v>
      </c>
      <c r="I178" s="420"/>
      <c r="J178" s="462">
        <v>1</v>
      </c>
      <c r="K178" s="462">
        <v>1</v>
      </c>
      <c r="L178" s="462">
        <v>1</v>
      </c>
      <c r="M178" s="420"/>
      <c r="N178" s="420" t="s">
        <v>465</v>
      </c>
      <c r="O178" s="421"/>
      <c r="P178" s="453" t="s">
        <v>411</v>
      </c>
      <c r="Q178" s="422"/>
      <c r="R178" s="455">
        <f t="shared" si="14"/>
        <v>8677.2000000000007</v>
      </c>
      <c r="S178" s="455">
        <f t="shared" si="15"/>
        <v>8677.2000000000007</v>
      </c>
      <c r="T178" s="455">
        <f t="shared" si="16"/>
        <v>8677.2000000000007</v>
      </c>
      <c r="U178" s="457">
        <f t="shared" si="1"/>
        <v>26031.600000000002</v>
      </c>
      <c r="W178" s="414"/>
      <c r="X178" s="414"/>
    </row>
    <row r="179" spans="1:24" s="385" customFormat="1" x14ac:dyDescent="0.25">
      <c r="A179" s="415" t="s">
        <v>181</v>
      </c>
      <c r="B179" s="416" t="s">
        <v>483</v>
      </c>
      <c r="C179" s="417"/>
      <c r="D179" s="418" t="s">
        <v>464</v>
      </c>
      <c r="E179" s="419"/>
      <c r="F179" s="460">
        <v>9150.48</v>
      </c>
      <c r="G179" s="460">
        <v>9150.48</v>
      </c>
      <c r="H179" s="460">
        <v>9150.48</v>
      </c>
      <c r="I179" s="420"/>
      <c r="J179" s="462">
        <v>3</v>
      </c>
      <c r="K179" s="462">
        <v>3</v>
      </c>
      <c r="L179" s="462">
        <v>3</v>
      </c>
      <c r="M179" s="420"/>
      <c r="N179" s="420" t="s">
        <v>465</v>
      </c>
      <c r="O179" s="421"/>
      <c r="P179" s="453" t="s">
        <v>411</v>
      </c>
      <c r="Q179" s="422"/>
      <c r="R179" s="455">
        <f t="shared" si="14"/>
        <v>27451.439999999999</v>
      </c>
      <c r="S179" s="455">
        <f t="shared" si="15"/>
        <v>27451.439999999999</v>
      </c>
      <c r="T179" s="455">
        <f t="shared" si="16"/>
        <v>27451.439999999999</v>
      </c>
      <c r="U179" s="457">
        <f t="shared" si="1"/>
        <v>82354.319999999992</v>
      </c>
      <c r="W179" s="414"/>
      <c r="X179" s="414"/>
    </row>
    <row r="180" spans="1:24" s="385" customFormat="1" x14ac:dyDescent="0.25">
      <c r="A180" s="415" t="s">
        <v>181</v>
      </c>
      <c r="B180" s="416" t="s">
        <v>493</v>
      </c>
      <c r="C180" s="417"/>
      <c r="D180" s="418" t="s">
        <v>485</v>
      </c>
      <c r="E180" s="419"/>
      <c r="F180" s="460">
        <v>4291.05</v>
      </c>
      <c r="G180" s="460">
        <v>4291.05</v>
      </c>
      <c r="H180" s="460">
        <v>0</v>
      </c>
      <c r="I180" s="420"/>
      <c r="J180" s="462">
        <v>1</v>
      </c>
      <c r="K180" s="462">
        <v>1</v>
      </c>
      <c r="L180" s="462">
        <v>0</v>
      </c>
      <c r="M180" s="420"/>
      <c r="N180" s="420" t="s">
        <v>465</v>
      </c>
      <c r="O180" s="421"/>
      <c r="P180" s="453" t="s">
        <v>411</v>
      </c>
      <c r="Q180" s="422"/>
      <c r="R180" s="455">
        <f t="shared" si="14"/>
        <v>4291.05</v>
      </c>
      <c r="S180" s="455">
        <f t="shared" si="15"/>
        <v>4291.05</v>
      </c>
      <c r="T180" s="455">
        <f t="shared" si="16"/>
        <v>0</v>
      </c>
      <c r="U180" s="457">
        <f t="shared" si="1"/>
        <v>8582.1</v>
      </c>
      <c r="W180" s="414"/>
      <c r="X180" s="414"/>
    </row>
    <row r="181" spans="1:24" s="385" customFormat="1" x14ac:dyDescent="0.25">
      <c r="A181" s="415" t="s">
        <v>181</v>
      </c>
      <c r="B181" s="416" t="s">
        <v>505</v>
      </c>
      <c r="C181" s="417"/>
      <c r="D181" s="418" t="s">
        <v>485</v>
      </c>
      <c r="E181" s="419"/>
      <c r="F181" s="460">
        <v>4434.46</v>
      </c>
      <c r="G181" s="460">
        <v>4434.46</v>
      </c>
      <c r="H181" s="460">
        <v>4434.46</v>
      </c>
      <c r="I181" s="420"/>
      <c r="J181" s="462">
        <v>1</v>
      </c>
      <c r="K181" s="462">
        <v>1</v>
      </c>
      <c r="L181" s="462">
        <v>1</v>
      </c>
      <c r="M181" s="420"/>
      <c r="N181" s="420" t="s">
        <v>465</v>
      </c>
      <c r="O181" s="421"/>
      <c r="P181" s="453" t="s">
        <v>411</v>
      </c>
      <c r="Q181" s="422"/>
      <c r="R181" s="455">
        <f t="shared" si="14"/>
        <v>4434.46</v>
      </c>
      <c r="S181" s="455">
        <f t="shared" si="15"/>
        <v>4434.46</v>
      </c>
      <c r="T181" s="455">
        <f t="shared" si="16"/>
        <v>4434.46</v>
      </c>
      <c r="U181" s="457">
        <f t="shared" si="1"/>
        <v>13303.380000000001</v>
      </c>
      <c r="W181" s="414"/>
      <c r="X181" s="414"/>
    </row>
    <row r="182" spans="1:24" s="385" customFormat="1" x14ac:dyDescent="0.25">
      <c r="A182" s="415" t="s">
        <v>181</v>
      </c>
      <c r="B182" s="416" t="s">
        <v>506</v>
      </c>
      <c r="C182" s="417"/>
      <c r="D182" s="418" t="s">
        <v>485</v>
      </c>
      <c r="E182" s="419"/>
      <c r="F182" s="460">
        <v>4577.8900000000003</v>
      </c>
      <c r="G182" s="460">
        <v>4577.8900000000003</v>
      </c>
      <c r="H182" s="460">
        <v>4577.8900000000003</v>
      </c>
      <c r="I182" s="420"/>
      <c r="J182" s="462">
        <v>1</v>
      </c>
      <c r="K182" s="462">
        <v>1</v>
      </c>
      <c r="L182" s="462">
        <v>1</v>
      </c>
      <c r="M182" s="420"/>
      <c r="N182" s="420" t="s">
        <v>465</v>
      </c>
      <c r="O182" s="421"/>
      <c r="P182" s="453" t="s">
        <v>411</v>
      </c>
      <c r="Q182" s="422"/>
      <c r="R182" s="455">
        <f t="shared" si="14"/>
        <v>4577.8900000000003</v>
      </c>
      <c r="S182" s="455">
        <f t="shared" si="15"/>
        <v>4577.8900000000003</v>
      </c>
      <c r="T182" s="455">
        <f t="shared" si="16"/>
        <v>4577.8900000000003</v>
      </c>
      <c r="U182" s="457">
        <f t="shared" si="1"/>
        <v>13733.670000000002</v>
      </c>
      <c r="W182" s="414"/>
      <c r="X182" s="414"/>
    </row>
    <row r="183" spans="1:24" s="385" customFormat="1" x14ac:dyDescent="0.25">
      <c r="A183" s="415" t="s">
        <v>181</v>
      </c>
      <c r="B183" s="416" t="s">
        <v>581</v>
      </c>
      <c r="C183" s="417"/>
      <c r="D183" s="418" t="s">
        <v>485</v>
      </c>
      <c r="E183" s="419"/>
      <c r="F183" s="460">
        <v>4577.8900000000003</v>
      </c>
      <c r="G183" s="460">
        <v>4577.8900000000003</v>
      </c>
      <c r="H183" s="460">
        <v>4577.8900000000003</v>
      </c>
      <c r="I183" s="420"/>
      <c r="J183" s="462">
        <v>1</v>
      </c>
      <c r="K183" s="462">
        <v>1</v>
      </c>
      <c r="L183" s="462">
        <v>1</v>
      </c>
      <c r="M183" s="420"/>
      <c r="N183" s="420" t="s">
        <v>465</v>
      </c>
      <c r="O183" s="421"/>
      <c r="P183" s="453" t="s">
        <v>411</v>
      </c>
      <c r="Q183" s="422"/>
      <c r="R183" s="455">
        <f t="shared" si="14"/>
        <v>4577.8900000000003</v>
      </c>
      <c r="S183" s="455">
        <f t="shared" si="15"/>
        <v>4577.8900000000003</v>
      </c>
      <c r="T183" s="455">
        <f t="shared" si="16"/>
        <v>4577.8900000000003</v>
      </c>
      <c r="U183" s="457">
        <f t="shared" si="1"/>
        <v>13733.670000000002</v>
      </c>
      <c r="W183" s="414"/>
      <c r="X183" s="414"/>
    </row>
    <row r="184" spans="1:24" s="385" customFormat="1" x14ac:dyDescent="0.25">
      <c r="A184" s="415" t="s">
        <v>181</v>
      </c>
      <c r="B184" s="416" t="s">
        <v>508</v>
      </c>
      <c r="C184" s="417"/>
      <c r="D184" s="418" t="s">
        <v>485</v>
      </c>
      <c r="E184" s="419"/>
      <c r="F184" s="460">
        <v>0</v>
      </c>
      <c r="G184" s="460">
        <v>0</v>
      </c>
      <c r="H184" s="460">
        <v>4577.8900000000003</v>
      </c>
      <c r="I184" s="420"/>
      <c r="J184" s="462">
        <v>0</v>
      </c>
      <c r="K184" s="462">
        <v>0</v>
      </c>
      <c r="L184" s="462">
        <v>1</v>
      </c>
      <c r="M184" s="420"/>
      <c r="N184" s="420" t="s">
        <v>465</v>
      </c>
      <c r="O184" s="421"/>
      <c r="P184" s="453" t="s">
        <v>411</v>
      </c>
      <c r="Q184" s="422"/>
      <c r="R184" s="455">
        <f t="shared" si="14"/>
        <v>0</v>
      </c>
      <c r="S184" s="455">
        <f t="shared" si="15"/>
        <v>0</v>
      </c>
      <c r="T184" s="455">
        <f t="shared" si="16"/>
        <v>4577.8900000000003</v>
      </c>
      <c r="U184" s="457">
        <f t="shared" si="1"/>
        <v>4577.8900000000003</v>
      </c>
      <c r="W184" s="414"/>
      <c r="X184" s="414"/>
    </row>
    <row r="185" spans="1:24" s="385" customFormat="1" x14ac:dyDescent="0.25">
      <c r="A185" s="415" t="s">
        <v>181</v>
      </c>
      <c r="B185" s="416" t="s">
        <v>521</v>
      </c>
      <c r="C185" s="417"/>
      <c r="D185" s="418" t="s">
        <v>485</v>
      </c>
      <c r="E185" s="419"/>
      <c r="F185" s="460">
        <v>4864.5600000000004</v>
      </c>
      <c r="G185" s="460">
        <v>0</v>
      </c>
      <c r="H185" s="460">
        <v>0</v>
      </c>
      <c r="I185" s="420"/>
      <c r="J185" s="462">
        <v>1</v>
      </c>
      <c r="K185" s="462">
        <v>0</v>
      </c>
      <c r="L185" s="462">
        <v>0</v>
      </c>
      <c r="M185" s="420"/>
      <c r="N185" s="420" t="s">
        <v>465</v>
      </c>
      <c r="O185" s="421"/>
      <c r="P185" s="453" t="s">
        <v>411</v>
      </c>
      <c r="Q185" s="422"/>
      <c r="R185" s="455">
        <f t="shared" si="14"/>
        <v>4864.5600000000004</v>
      </c>
      <c r="S185" s="455">
        <f t="shared" si="15"/>
        <v>0</v>
      </c>
      <c r="T185" s="455">
        <f t="shared" si="16"/>
        <v>0</v>
      </c>
      <c r="U185" s="457">
        <f t="shared" si="1"/>
        <v>4864.5600000000004</v>
      </c>
      <c r="W185" s="414"/>
      <c r="X185" s="414"/>
    </row>
    <row r="186" spans="1:24" s="385" customFormat="1" x14ac:dyDescent="0.25">
      <c r="A186" s="415" t="s">
        <v>181</v>
      </c>
      <c r="B186" s="416" t="s">
        <v>524</v>
      </c>
      <c r="C186" s="417"/>
      <c r="D186" s="418" t="s">
        <v>485</v>
      </c>
      <c r="E186" s="419"/>
      <c r="F186" s="460">
        <v>5294.73</v>
      </c>
      <c r="G186" s="460">
        <v>5294.73</v>
      </c>
      <c r="H186" s="460">
        <v>5294.73</v>
      </c>
      <c r="I186" s="420"/>
      <c r="J186" s="462">
        <v>2</v>
      </c>
      <c r="K186" s="462">
        <v>2</v>
      </c>
      <c r="L186" s="462">
        <v>2</v>
      </c>
      <c r="M186" s="420"/>
      <c r="N186" s="420" t="s">
        <v>465</v>
      </c>
      <c r="O186" s="421"/>
      <c r="P186" s="453" t="s">
        <v>411</v>
      </c>
      <c r="Q186" s="422"/>
      <c r="R186" s="455">
        <f t="shared" si="14"/>
        <v>10589.46</v>
      </c>
      <c r="S186" s="455">
        <f t="shared" si="14"/>
        <v>10589.46</v>
      </c>
      <c r="T186" s="455">
        <f t="shared" si="14"/>
        <v>10589.46</v>
      </c>
      <c r="U186" s="457">
        <f t="shared" ref="U186:U217" si="17">R186+S186+T186</f>
        <v>31768.379999999997</v>
      </c>
      <c r="W186" s="414"/>
      <c r="X186" s="414"/>
    </row>
    <row r="187" spans="1:24" s="385" customFormat="1" x14ac:dyDescent="0.25">
      <c r="A187" s="415" t="s">
        <v>181</v>
      </c>
      <c r="B187" s="416" t="s">
        <v>582</v>
      </c>
      <c r="C187" s="417"/>
      <c r="D187" s="418" t="s">
        <v>485</v>
      </c>
      <c r="E187" s="419"/>
      <c r="F187" s="460">
        <v>4721.24</v>
      </c>
      <c r="G187" s="460">
        <v>4721.24</v>
      </c>
      <c r="H187" s="460">
        <v>4721.24</v>
      </c>
      <c r="I187" s="420"/>
      <c r="J187" s="462">
        <v>1</v>
      </c>
      <c r="K187" s="462">
        <v>1</v>
      </c>
      <c r="L187" s="462">
        <v>1</v>
      </c>
      <c r="M187" s="420"/>
      <c r="N187" s="420" t="s">
        <v>465</v>
      </c>
      <c r="O187" s="421"/>
      <c r="P187" s="453" t="s">
        <v>411</v>
      </c>
      <c r="Q187" s="422"/>
      <c r="R187" s="455">
        <f t="shared" si="14"/>
        <v>4721.24</v>
      </c>
      <c r="S187" s="455">
        <f t="shared" si="14"/>
        <v>4721.24</v>
      </c>
      <c r="T187" s="455">
        <f t="shared" si="14"/>
        <v>4721.24</v>
      </c>
      <c r="U187" s="457">
        <f t="shared" si="17"/>
        <v>14163.72</v>
      </c>
      <c r="W187" s="414"/>
      <c r="X187" s="414"/>
    </row>
    <row r="188" spans="1:24" s="385" customFormat="1" x14ac:dyDescent="0.25">
      <c r="A188" s="415" t="s">
        <v>181</v>
      </c>
      <c r="B188" s="416" t="s">
        <v>578</v>
      </c>
      <c r="C188" s="417"/>
      <c r="D188" s="418" t="s">
        <v>532</v>
      </c>
      <c r="E188" s="419"/>
      <c r="F188" s="460">
        <v>5728.65</v>
      </c>
      <c r="G188" s="460">
        <v>5728.65</v>
      </c>
      <c r="H188" s="460">
        <v>5728.65</v>
      </c>
      <c r="I188" s="420"/>
      <c r="J188" s="462">
        <v>1</v>
      </c>
      <c r="K188" s="462">
        <v>1</v>
      </c>
      <c r="L188" s="462">
        <v>1</v>
      </c>
      <c r="M188" s="420"/>
      <c r="N188" s="420" t="s">
        <v>465</v>
      </c>
      <c r="O188" s="421"/>
      <c r="P188" s="453" t="s">
        <v>411</v>
      </c>
      <c r="Q188" s="422"/>
      <c r="R188" s="455">
        <f t="shared" si="14"/>
        <v>5728.65</v>
      </c>
      <c r="S188" s="455">
        <f t="shared" si="14"/>
        <v>5728.65</v>
      </c>
      <c r="T188" s="455">
        <f t="shared" si="14"/>
        <v>5728.65</v>
      </c>
      <c r="U188" s="457">
        <f t="shared" si="17"/>
        <v>17185.949999999997</v>
      </c>
      <c r="W188" s="414"/>
      <c r="X188" s="414"/>
    </row>
    <row r="189" spans="1:24" s="385" customFormat="1" x14ac:dyDescent="0.25">
      <c r="A189" s="415" t="s">
        <v>181</v>
      </c>
      <c r="B189" s="416" t="s">
        <v>583</v>
      </c>
      <c r="C189" s="417"/>
      <c r="D189" s="418" t="s">
        <v>464</v>
      </c>
      <c r="E189" s="419"/>
      <c r="F189" s="460">
        <v>11331.67</v>
      </c>
      <c r="G189" s="460">
        <v>11331.67</v>
      </c>
      <c r="H189" s="460">
        <v>0</v>
      </c>
      <c r="I189" s="420"/>
      <c r="J189" s="462">
        <v>2</v>
      </c>
      <c r="K189" s="462">
        <v>1</v>
      </c>
      <c r="L189" s="462">
        <v>0</v>
      </c>
      <c r="M189" s="420"/>
      <c r="N189" s="420" t="s">
        <v>465</v>
      </c>
      <c r="O189" s="421"/>
      <c r="P189" s="453" t="s">
        <v>411</v>
      </c>
      <c r="Q189" s="422"/>
      <c r="R189" s="455">
        <f t="shared" si="14"/>
        <v>22663.34</v>
      </c>
      <c r="S189" s="455">
        <f t="shared" si="14"/>
        <v>11331.67</v>
      </c>
      <c r="T189" s="455">
        <f t="shared" si="14"/>
        <v>0</v>
      </c>
      <c r="U189" s="457">
        <f t="shared" si="17"/>
        <v>33995.01</v>
      </c>
      <c r="W189" s="414"/>
      <c r="X189" s="414"/>
    </row>
    <row r="190" spans="1:24" s="385" customFormat="1" x14ac:dyDescent="0.25">
      <c r="A190" s="415" t="s">
        <v>181</v>
      </c>
      <c r="B190" s="416" t="s">
        <v>463</v>
      </c>
      <c r="C190" s="417"/>
      <c r="D190" s="418" t="s">
        <v>464</v>
      </c>
      <c r="E190" s="419"/>
      <c r="F190" s="460">
        <v>12059.56</v>
      </c>
      <c r="G190" s="460">
        <v>12059.56</v>
      </c>
      <c r="H190" s="460">
        <v>12059.56</v>
      </c>
      <c r="I190" s="420"/>
      <c r="J190" s="462">
        <v>1</v>
      </c>
      <c r="K190" s="462">
        <v>1</v>
      </c>
      <c r="L190" s="462">
        <v>1</v>
      </c>
      <c r="M190" s="420"/>
      <c r="N190" s="420" t="s">
        <v>465</v>
      </c>
      <c r="O190" s="421"/>
      <c r="P190" s="453" t="s">
        <v>411</v>
      </c>
      <c r="Q190" s="422"/>
      <c r="R190" s="455">
        <f t="shared" si="14"/>
        <v>12059.56</v>
      </c>
      <c r="S190" s="455">
        <f t="shared" si="14"/>
        <v>12059.56</v>
      </c>
      <c r="T190" s="455">
        <f t="shared" si="14"/>
        <v>12059.56</v>
      </c>
      <c r="U190" s="457">
        <f t="shared" si="17"/>
        <v>36178.68</v>
      </c>
      <c r="W190" s="414"/>
      <c r="X190" s="414"/>
    </row>
    <row r="191" spans="1:24" s="385" customFormat="1" x14ac:dyDescent="0.25">
      <c r="A191" s="415" t="s">
        <v>181</v>
      </c>
      <c r="B191" s="416" t="s">
        <v>469</v>
      </c>
      <c r="C191" s="417"/>
      <c r="D191" s="418" t="s">
        <v>464</v>
      </c>
      <c r="E191" s="419"/>
      <c r="F191" s="460">
        <v>13625.51</v>
      </c>
      <c r="G191" s="460">
        <v>13625.51</v>
      </c>
      <c r="H191" s="460">
        <v>13625.51</v>
      </c>
      <c r="I191" s="420"/>
      <c r="J191" s="462">
        <v>3</v>
      </c>
      <c r="K191" s="462">
        <v>5</v>
      </c>
      <c r="L191" s="462">
        <v>5</v>
      </c>
      <c r="M191" s="420"/>
      <c r="N191" s="420" t="s">
        <v>465</v>
      </c>
      <c r="O191" s="421"/>
      <c r="P191" s="453" t="s">
        <v>411</v>
      </c>
      <c r="Q191" s="422"/>
      <c r="R191" s="455">
        <f t="shared" si="14"/>
        <v>40876.53</v>
      </c>
      <c r="S191" s="455">
        <f t="shared" si="14"/>
        <v>68127.55</v>
      </c>
      <c r="T191" s="455">
        <f t="shared" si="14"/>
        <v>68127.55</v>
      </c>
      <c r="U191" s="457">
        <f t="shared" si="17"/>
        <v>177131.63</v>
      </c>
      <c r="W191" s="414"/>
      <c r="X191" s="414"/>
    </row>
    <row r="192" spans="1:24" s="385" customFormat="1" x14ac:dyDescent="0.25">
      <c r="A192" s="415" t="s">
        <v>181</v>
      </c>
      <c r="B192" s="416" t="s">
        <v>471</v>
      </c>
      <c r="C192" s="417"/>
      <c r="D192" s="418" t="s">
        <v>464</v>
      </c>
      <c r="E192" s="419"/>
      <c r="F192" s="460">
        <v>14213.43</v>
      </c>
      <c r="G192" s="460">
        <v>14213.43</v>
      </c>
      <c r="H192" s="460">
        <v>14213.43</v>
      </c>
      <c r="I192" s="420"/>
      <c r="J192" s="462">
        <v>26</v>
      </c>
      <c r="K192" s="462">
        <v>29</v>
      </c>
      <c r="L192" s="462">
        <v>31</v>
      </c>
      <c r="M192" s="420"/>
      <c r="N192" s="420" t="s">
        <v>465</v>
      </c>
      <c r="O192" s="421"/>
      <c r="P192" s="453" t="s">
        <v>411</v>
      </c>
      <c r="Q192" s="422"/>
      <c r="R192" s="455">
        <f t="shared" si="14"/>
        <v>369549.18</v>
      </c>
      <c r="S192" s="455">
        <f t="shared" si="14"/>
        <v>412189.47000000003</v>
      </c>
      <c r="T192" s="455">
        <f t="shared" si="14"/>
        <v>440616.33</v>
      </c>
      <c r="U192" s="457">
        <f t="shared" si="17"/>
        <v>1222354.98</v>
      </c>
      <c r="W192" s="414"/>
      <c r="X192" s="414"/>
    </row>
    <row r="193" spans="1:24" s="385" customFormat="1" x14ac:dyDescent="0.25">
      <c r="A193" s="415" t="s">
        <v>181</v>
      </c>
      <c r="B193" s="416" t="s">
        <v>472</v>
      </c>
      <c r="C193" s="417"/>
      <c r="D193" s="418" t="s">
        <v>464</v>
      </c>
      <c r="E193" s="419"/>
      <c r="F193" s="460">
        <v>15126.21</v>
      </c>
      <c r="G193" s="460">
        <v>15126.21</v>
      </c>
      <c r="H193" s="460">
        <v>15126.21</v>
      </c>
      <c r="I193" s="420"/>
      <c r="J193" s="462">
        <v>13</v>
      </c>
      <c r="K193" s="462">
        <v>15</v>
      </c>
      <c r="L193" s="462">
        <v>14</v>
      </c>
      <c r="M193" s="420"/>
      <c r="N193" s="420" t="s">
        <v>465</v>
      </c>
      <c r="O193" s="421"/>
      <c r="P193" s="453" t="s">
        <v>411</v>
      </c>
      <c r="Q193" s="422"/>
      <c r="R193" s="455">
        <f t="shared" ref="R193:T217" si="18">F193*J193</f>
        <v>196640.72999999998</v>
      </c>
      <c r="S193" s="455">
        <f t="shared" ref="S193:S215" si="19">G193*K193</f>
        <v>226893.15</v>
      </c>
      <c r="T193" s="455">
        <f t="shared" ref="T193:T215" si="20">H193*L193</f>
        <v>211766.94</v>
      </c>
      <c r="U193" s="457">
        <f t="shared" si="17"/>
        <v>635300.82000000007</v>
      </c>
      <c r="W193" s="414"/>
      <c r="X193" s="414"/>
    </row>
    <row r="194" spans="1:24" s="385" customFormat="1" x14ac:dyDescent="0.25">
      <c r="A194" s="415" t="s">
        <v>181</v>
      </c>
      <c r="B194" s="416" t="s">
        <v>584</v>
      </c>
      <c r="C194" s="417"/>
      <c r="D194" s="418" t="s">
        <v>464</v>
      </c>
      <c r="E194" s="419"/>
      <c r="F194" s="460">
        <v>14213.43</v>
      </c>
      <c r="G194" s="460">
        <v>14213.43</v>
      </c>
      <c r="H194" s="460">
        <v>14213.43</v>
      </c>
      <c r="I194" s="420"/>
      <c r="J194" s="462">
        <v>1</v>
      </c>
      <c r="K194" s="462">
        <v>1</v>
      </c>
      <c r="L194" s="462">
        <v>1</v>
      </c>
      <c r="M194" s="420"/>
      <c r="N194" s="420" t="s">
        <v>465</v>
      </c>
      <c r="O194" s="421"/>
      <c r="P194" s="453" t="s">
        <v>411</v>
      </c>
      <c r="Q194" s="422"/>
      <c r="R194" s="455">
        <f t="shared" si="18"/>
        <v>14213.43</v>
      </c>
      <c r="S194" s="455">
        <f t="shared" si="19"/>
        <v>14213.43</v>
      </c>
      <c r="T194" s="455">
        <f t="shared" si="20"/>
        <v>14213.43</v>
      </c>
      <c r="U194" s="457">
        <f t="shared" si="17"/>
        <v>42640.29</v>
      </c>
      <c r="W194" s="414"/>
      <c r="X194" s="414"/>
    </row>
    <row r="195" spans="1:24" s="385" customFormat="1" x14ac:dyDescent="0.25">
      <c r="A195" s="415" t="s">
        <v>181</v>
      </c>
      <c r="B195" s="416" t="s">
        <v>474</v>
      </c>
      <c r="C195" s="417"/>
      <c r="D195" s="418" t="s">
        <v>464</v>
      </c>
      <c r="E195" s="419"/>
      <c r="F195" s="460">
        <v>15126.21</v>
      </c>
      <c r="G195" s="460">
        <v>15126.21</v>
      </c>
      <c r="H195" s="460">
        <v>15126.21</v>
      </c>
      <c r="I195" s="420"/>
      <c r="J195" s="462">
        <v>2</v>
      </c>
      <c r="K195" s="462">
        <v>2</v>
      </c>
      <c r="L195" s="462">
        <v>2</v>
      </c>
      <c r="M195" s="420"/>
      <c r="N195" s="420" t="s">
        <v>465</v>
      </c>
      <c r="O195" s="421"/>
      <c r="P195" s="453" t="s">
        <v>411</v>
      </c>
      <c r="Q195" s="422"/>
      <c r="R195" s="455">
        <f t="shared" si="18"/>
        <v>30252.42</v>
      </c>
      <c r="S195" s="455">
        <f t="shared" si="19"/>
        <v>30252.42</v>
      </c>
      <c r="T195" s="455">
        <f t="shared" si="20"/>
        <v>30252.42</v>
      </c>
      <c r="U195" s="457">
        <f t="shared" si="17"/>
        <v>90757.26</v>
      </c>
      <c r="W195" s="414"/>
      <c r="X195" s="414"/>
    </row>
    <row r="196" spans="1:24" s="385" customFormat="1" x14ac:dyDescent="0.25">
      <c r="A196" s="415" t="s">
        <v>181</v>
      </c>
      <c r="B196" s="416" t="s">
        <v>585</v>
      </c>
      <c r="C196" s="417"/>
      <c r="D196" s="418" t="s">
        <v>464</v>
      </c>
      <c r="E196" s="419"/>
      <c r="F196" s="460">
        <v>14213.43</v>
      </c>
      <c r="G196" s="460">
        <v>14213.43</v>
      </c>
      <c r="H196" s="460">
        <v>14213.43</v>
      </c>
      <c r="I196" s="420"/>
      <c r="J196" s="462">
        <v>1</v>
      </c>
      <c r="K196" s="462">
        <v>1</v>
      </c>
      <c r="L196" s="462">
        <v>1</v>
      </c>
      <c r="M196" s="420"/>
      <c r="N196" s="420" t="s">
        <v>465</v>
      </c>
      <c r="O196" s="421"/>
      <c r="P196" s="453" t="s">
        <v>411</v>
      </c>
      <c r="Q196" s="422"/>
      <c r="R196" s="455">
        <f t="shared" si="18"/>
        <v>14213.43</v>
      </c>
      <c r="S196" s="455">
        <f t="shared" si="19"/>
        <v>14213.43</v>
      </c>
      <c r="T196" s="455">
        <f t="shared" si="20"/>
        <v>14213.43</v>
      </c>
      <c r="U196" s="457">
        <f t="shared" si="17"/>
        <v>42640.29</v>
      </c>
      <c r="W196" s="414"/>
      <c r="X196" s="414"/>
    </row>
    <row r="197" spans="1:24" s="385" customFormat="1" x14ac:dyDescent="0.25">
      <c r="A197" s="415" t="s">
        <v>181</v>
      </c>
      <c r="B197" s="416" t="s">
        <v>586</v>
      </c>
      <c r="C197" s="417"/>
      <c r="D197" s="418" t="s">
        <v>464</v>
      </c>
      <c r="E197" s="419"/>
      <c r="F197" s="460">
        <v>14213.43</v>
      </c>
      <c r="G197" s="460">
        <v>14213.43</v>
      </c>
      <c r="H197" s="460">
        <v>0</v>
      </c>
      <c r="I197" s="420"/>
      <c r="J197" s="462">
        <v>1</v>
      </c>
      <c r="K197" s="462">
        <v>1</v>
      </c>
      <c r="L197" s="462">
        <v>0</v>
      </c>
      <c r="M197" s="420"/>
      <c r="N197" s="420" t="s">
        <v>465</v>
      </c>
      <c r="O197" s="421"/>
      <c r="P197" s="453" t="s">
        <v>411</v>
      </c>
      <c r="Q197" s="422"/>
      <c r="R197" s="455">
        <f t="shared" si="18"/>
        <v>14213.43</v>
      </c>
      <c r="S197" s="455">
        <f t="shared" si="19"/>
        <v>14213.43</v>
      </c>
      <c r="T197" s="455">
        <f t="shared" si="20"/>
        <v>0</v>
      </c>
      <c r="U197" s="457">
        <f t="shared" si="17"/>
        <v>28426.86</v>
      </c>
      <c r="W197" s="414"/>
      <c r="X197" s="414"/>
    </row>
    <row r="198" spans="1:24" s="385" customFormat="1" x14ac:dyDescent="0.25">
      <c r="A198" s="415" t="s">
        <v>181</v>
      </c>
      <c r="B198" s="416" t="s">
        <v>477</v>
      </c>
      <c r="C198" s="417"/>
      <c r="D198" s="418" t="s">
        <v>464</v>
      </c>
      <c r="E198" s="419"/>
      <c r="F198" s="460">
        <v>15776.83</v>
      </c>
      <c r="G198" s="460">
        <v>15776.83</v>
      </c>
      <c r="H198" s="460">
        <v>15776.83</v>
      </c>
      <c r="I198" s="420"/>
      <c r="J198" s="462">
        <v>8</v>
      </c>
      <c r="K198" s="462">
        <v>8</v>
      </c>
      <c r="L198" s="462">
        <v>8</v>
      </c>
      <c r="M198" s="420"/>
      <c r="N198" s="420" t="s">
        <v>465</v>
      </c>
      <c r="O198" s="421"/>
      <c r="P198" s="453" t="s">
        <v>411</v>
      </c>
      <c r="Q198" s="422"/>
      <c r="R198" s="455">
        <f t="shared" si="18"/>
        <v>126214.64</v>
      </c>
      <c r="S198" s="455">
        <f t="shared" si="19"/>
        <v>126214.64</v>
      </c>
      <c r="T198" s="455">
        <f t="shared" si="20"/>
        <v>126214.64</v>
      </c>
      <c r="U198" s="457">
        <f t="shared" si="17"/>
        <v>378643.92</v>
      </c>
      <c r="W198" s="414"/>
      <c r="X198" s="414"/>
    </row>
    <row r="199" spans="1:24" s="385" customFormat="1" x14ac:dyDescent="0.25">
      <c r="A199" s="415" t="s">
        <v>181</v>
      </c>
      <c r="B199" s="416" t="s">
        <v>478</v>
      </c>
      <c r="C199" s="417"/>
      <c r="D199" s="418" t="s">
        <v>464</v>
      </c>
      <c r="E199" s="419"/>
      <c r="F199" s="460">
        <v>16789.95</v>
      </c>
      <c r="G199" s="460">
        <v>16789.95</v>
      </c>
      <c r="H199" s="460">
        <v>16789.95</v>
      </c>
      <c r="I199" s="420"/>
      <c r="J199" s="462">
        <v>11</v>
      </c>
      <c r="K199" s="462">
        <v>11</v>
      </c>
      <c r="L199" s="462">
        <v>10</v>
      </c>
      <c r="M199" s="420"/>
      <c r="N199" s="420" t="s">
        <v>465</v>
      </c>
      <c r="O199" s="421"/>
      <c r="P199" s="453" t="s">
        <v>411</v>
      </c>
      <c r="Q199" s="422"/>
      <c r="R199" s="455">
        <f t="shared" si="18"/>
        <v>184689.45</v>
      </c>
      <c r="S199" s="455">
        <f t="shared" si="19"/>
        <v>184689.45</v>
      </c>
      <c r="T199" s="455">
        <f t="shared" si="20"/>
        <v>167899.5</v>
      </c>
      <c r="U199" s="457">
        <f t="shared" si="17"/>
        <v>537278.4</v>
      </c>
      <c r="W199" s="414"/>
      <c r="X199" s="414"/>
    </row>
    <row r="200" spans="1:24" s="385" customFormat="1" x14ac:dyDescent="0.25">
      <c r="A200" s="415" t="s">
        <v>181</v>
      </c>
      <c r="B200" s="416" t="s">
        <v>587</v>
      </c>
      <c r="C200" s="417"/>
      <c r="D200" s="418" t="s">
        <v>464</v>
      </c>
      <c r="E200" s="419"/>
      <c r="F200" s="460">
        <v>15776.83</v>
      </c>
      <c r="G200" s="460">
        <v>15776.83</v>
      </c>
      <c r="H200" s="460">
        <v>15776.83</v>
      </c>
      <c r="I200" s="420"/>
      <c r="J200" s="462">
        <v>2</v>
      </c>
      <c r="K200" s="462">
        <v>2</v>
      </c>
      <c r="L200" s="462">
        <v>3</v>
      </c>
      <c r="M200" s="420"/>
      <c r="N200" s="420" t="s">
        <v>465</v>
      </c>
      <c r="O200" s="421"/>
      <c r="P200" s="453" t="s">
        <v>411</v>
      </c>
      <c r="Q200" s="422"/>
      <c r="R200" s="455">
        <f t="shared" si="18"/>
        <v>31553.66</v>
      </c>
      <c r="S200" s="455">
        <f t="shared" si="19"/>
        <v>31553.66</v>
      </c>
      <c r="T200" s="455">
        <f t="shared" si="20"/>
        <v>47330.49</v>
      </c>
      <c r="U200" s="457">
        <f t="shared" si="17"/>
        <v>110437.81</v>
      </c>
      <c r="W200" s="414"/>
      <c r="X200" s="414"/>
    </row>
    <row r="201" spans="1:24" s="385" customFormat="1" x14ac:dyDescent="0.25">
      <c r="A201" s="415" t="s">
        <v>181</v>
      </c>
      <c r="B201" s="416" t="s">
        <v>588</v>
      </c>
      <c r="C201" s="417"/>
      <c r="D201" s="418" t="s">
        <v>464</v>
      </c>
      <c r="E201" s="419"/>
      <c r="F201" s="460">
        <v>0</v>
      </c>
      <c r="G201" s="460">
        <v>16789.95</v>
      </c>
      <c r="H201" s="460">
        <v>16789.95</v>
      </c>
      <c r="I201" s="420"/>
      <c r="J201" s="462">
        <v>0</v>
      </c>
      <c r="K201" s="462">
        <v>1</v>
      </c>
      <c r="L201" s="462">
        <v>1</v>
      </c>
      <c r="M201" s="420"/>
      <c r="N201" s="420" t="s">
        <v>465</v>
      </c>
      <c r="O201" s="421"/>
      <c r="P201" s="453" t="s">
        <v>411</v>
      </c>
      <c r="Q201" s="422"/>
      <c r="R201" s="455">
        <f t="shared" si="18"/>
        <v>0</v>
      </c>
      <c r="S201" s="455">
        <f t="shared" si="19"/>
        <v>16789.95</v>
      </c>
      <c r="T201" s="455">
        <f t="shared" si="20"/>
        <v>16789.95</v>
      </c>
      <c r="U201" s="457">
        <f t="shared" si="17"/>
        <v>33579.9</v>
      </c>
      <c r="W201" s="414"/>
      <c r="X201" s="414"/>
    </row>
    <row r="202" spans="1:24" s="385" customFormat="1" x14ac:dyDescent="0.25">
      <c r="A202" s="415" t="s">
        <v>181</v>
      </c>
      <c r="B202" s="416" t="s">
        <v>589</v>
      </c>
      <c r="C202" s="417"/>
      <c r="D202" s="418" t="s">
        <v>464</v>
      </c>
      <c r="E202" s="419"/>
      <c r="F202" s="460">
        <v>15776.83</v>
      </c>
      <c r="G202" s="460">
        <v>15776.83</v>
      </c>
      <c r="H202" s="460">
        <v>15776.83</v>
      </c>
      <c r="I202" s="420"/>
      <c r="J202" s="462">
        <v>1</v>
      </c>
      <c r="K202" s="462">
        <v>1</v>
      </c>
      <c r="L202" s="462">
        <v>1</v>
      </c>
      <c r="M202" s="420"/>
      <c r="N202" s="420" t="s">
        <v>465</v>
      </c>
      <c r="O202" s="421"/>
      <c r="P202" s="453" t="s">
        <v>411</v>
      </c>
      <c r="Q202" s="422"/>
      <c r="R202" s="455">
        <f t="shared" si="18"/>
        <v>15776.83</v>
      </c>
      <c r="S202" s="455">
        <f t="shared" si="19"/>
        <v>15776.83</v>
      </c>
      <c r="T202" s="455">
        <f t="shared" si="20"/>
        <v>15776.83</v>
      </c>
      <c r="U202" s="457">
        <f t="shared" si="17"/>
        <v>47330.49</v>
      </c>
      <c r="W202" s="414"/>
      <c r="X202" s="414"/>
    </row>
    <row r="203" spans="1:24" s="385" customFormat="1" x14ac:dyDescent="0.25">
      <c r="A203" s="415" t="s">
        <v>181</v>
      </c>
      <c r="B203" s="416" t="s">
        <v>479</v>
      </c>
      <c r="C203" s="417"/>
      <c r="D203" s="418" t="s">
        <v>464</v>
      </c>
      <c r="E203" s="419"/>
      <c r="F203" s="460">
        <v>16789.95</v>
      </c>
      <c r="G203" s="460">
        <v>16789.95</v>
      </c>
      <c r="H203" s="460">
        <v>0</v>
      </c>
      <c r="I203" s="420"/>
      <c r="J203" s="462">
        <v>1</v>
      </c>
      <c r="K203" s="462">
        <v>1</v>
      </c>
      <c r="L203" s="462">
        <v>0</v>
      </c>
      <c r="M203" s="420"/>
      <c r="N203" s="420" t="s">
        <v>465</v>
      </c>
      <c r="O203" s="421"/>
      <c r="P203" s="453" t="s">
        <v>411</v>
      </c>
      <c r="Q203" s="422"/>
      <c r="R203" s="455">
        <f t="shared" si="18"/>
        <v>16789.95</v>
      </c>
      <c r="S203" s="455">
        <f t="shared" si="19"/>
        <v>16789.95</v>
      </c>
      <c r="T203" s="455">
        <f t="shared" si="20"/>
        <v>0</v>
      </c>
      <c r="U203" s="457">
        <f t="shared" si="17"/>
        <v>33579.9</v>
      </c>
      <c r="W203" s="414"/>
      <c r="X203" s="414"/>
    </row>
    <row r="204" spans="1:24" s="385" customFormat="1" x14ac:dyDescent="0.25">
      <c r="A204" s="415" t="s">
        <v>181</v>
      </c>
      <c r="B204" s="416" t="s">
        <v>480</v>
      </c>
      <c r="C204" s="417"/>
      <c r="D204" s="418" t="s">
        <v>464</v>
      </c>
      <c r="E204" s="419"/>
      <c r="F204" s="460">
        <v>17354.400000000001</v>
      </c>
      <c r="G204" s="460">
        <v>17354.400000000001</v>
      </c>
      <c r="H204" s="460">
        <v>17354.400000000001</v>
      </c>
      <c r="I204" s="420"/>
      <c r="J204" s="462">
        <v>1</v>
      </c>
      <c r="K204" s="462">
        <v>1</v>
      </c>
      <c r="L204" s="462">
        <v>2</v>
      </c>
      <c r="M204" s="420"/>
      <c r="N204" s="420" t="s">
        <v>465</v>
      </c>
      <c r="O204" s="421"/>
      <c r="P204" s="453" t="s">
        <v>411</v>
      </c>
      <c r="Q204" s="422"/>
      <c r="R204" s="455">
        <f t="shared" si="18"/>
        <v>17354.400000000001</v>
      </c>
      <c r="S204" s="455">
        <f t="shared" si="19"/>
        <v>17354.400000000001</v>
      </c>
      <c r="T204" s="455">
        <f t="shared" si="20"/>
        <v>34708.800000000003</v>
      </c>
      <c r="U204" s="457">
        <f t="shared" si="17"/>
        <v>69417.600000000006</v>
      </c>
      <c r="W204" s="414"/>
      <c r="X204" s="414"/>
    </row>
    <row r="205" spans="1:24" s="385" customFormat="1" x14ac:dyDescent="0.25">
      <c r="A205" s="415" t="s">
        <v>181</v>
      </c>
      <c r="B205" s="416" t="s">
        <v>481</v>
      </c>
      <c r="C205" s="417"/>
      <c r="D205" s="418" t="s">
        <v>464</v>
      </c>
      <c r="E205" s="419"/>
      <c r="F205" s="460">
        <v>18300.96</v>
      </c>
      <c r="G205" s="460">
        <v>18300.96</v>
      </c>
      <c r="H205" s="460">
        <v>18300.96</v>
      </c>
      <c r="I205" s="420"/>
      <c r="J205" s="462">
        <v>2</v>
      </c>
      <c r="K205" s="462">
        <v>2</v>
      </c>
      <c r="L205" s="462">
        <v>2</v>
      </c>
      <c r="M205" s="420"/>
      <c r="N205" s="420" t="s">
        <v>465</v>
      </c>
      <c r="O205" s="421"/>
      <c r="P205" s="453" t="s">
        <v>411</v>
      </c>
      <c r="Q205" s="422"/>
      <c r="R205" s="455">
        <f t="shared" si="18"/>
        <v>36601.919999999998</v>
      </c>
      <c r="S205" s="455">
        <f t="shared" si="19"/>
        <v>36601.919999999998</v>
      </c>
      <c r="T205" s="455">
        <f t="shared" si="20"/>
        <v>36601.919999999998</v>
      </c>
      <c r="U205" s="457">
        <f t="shared" si="17"/>
        <v>109805.75999999999</v>
      </c>
      <c r="W205" s="414"/>
      <c r="X205" s="414"/>
    </row>
    <row r="206" spans="1:24" s="385" customFormat="1" x14ac:dyDescent="0.25">
      <c r="A206" s="415" t="s">
        <v>181</v>
      </c>
      <c r="B206" s="416" t="s">
        <v>482</v>
      </c>
      <c r="C206" s="417"/>
      <c r="D206" s="418" t="s">
        <v>464</v>
      </c>
      <c r="E206" s="419"/>
      <c r="F206" s="460">
        <v>17354.400000000001</v>
      </c>
      <c r="G206" s="460">
        <v>17354.400000000001</v>
      </c>
      <c r="H206" s="460">
        <v>17354.400000000001</v>
      </c>
      <c r="I206" s="420"/>
      <c r="J206" s="462">
        <v>2</v>
      </c>
      <c r="K206" s="462">
        <v>3</v>
      </c>
      <c r="L206" s="462">
        <v>2</v>
      </c>
      <c r="M206" s="420"/>
      <c r="N206" s="420" t="s">
        <v>465</v>
      </c>
      <c r="O206" s="421"/>
      <c r="P206" s="453" t="s">
        <v>411</v>
      </c>
      <c r="Q206" s="422"/>
      <c r="R206" s="455">
        <f t="shared" si="18"/>
        <v>34708.800000000003</v>
      </c>
      <c r="S206" s="455">
        <f t="shared" si="19"/>
        <v>52063.200000000004</v>
      </c>
      <c r="T206" s="455">
        <f t="shared" si="20"/>
        <v>34708.800000000003</v>
      </c>
      <c r="U206" s="457">
        <f t="shared" si="17"/>
        <v>121480.8</v>
      </c>
      <c r="W206" s="414"/>
      <c r="X206" s="414"/>
    </row>
    <row r="207" spans="1:24" s="385" customFormat="1" x14ac:dyDescent="0.25">
      <c r="A207" s="415" t="s">
        <v>181</v>
      </c>
      <c r="B207" s="416" t="s">
        <v>483</v>
      </c>
      <c r="C207" s="417"/>
      <c r="D207" s="418" t="s">
        <v>464</v>
      </c>
      <c r="E207" s="419"/>
      <c r="F207" s="460">
        <v>18300.96</v>
      </c>
      <c r="G207" s="460">
        <v>18300.96</v>
      </c>
      <c r="H207" s="460">
        <v>18300.96</v>
      </c>
      <c r="I207" s="420"/>
      <c r="J207" s="462">
        <v>3</v>
      </c>
      <c r="K207" s="462">
        <v>2</v>
      </c>
      <c r="L207" s="462">
        <v>2</v>
      </c>
      <c r="M207" s="420"/>
      <c r="N207" s="420" t="s">
        <v>465</v>
      </c>
      <c r="O207" s="421"/>
      <c r="P207" s="453" t="s">
        <v>411</v>
      </c>
      <c r="Q207" s="422"/>
      <c r="R207" s="455">
        <f t="shared" si="18"/>
        <v>54902.879999999997</v>
      </c>
      <c r="S207" s="455">
        <f t="shared" si="19"/>
        <v>36601.919999999998</v>
      </c>
      <c r="T207" s="455">
        <f t="shared" si="20"/>
        <v>36601.919999999998</v>
      </c>
      <c r="U207" s="457">
        <f t="shared" si="17"/>
        <v>128106.71999999999</v>
      </c>
      <c r="W207" s="414"/>
      <c r="X207" s="414"/>
    </row>
    <row r="208" spans="1:24" s="385" customFormat="1" x14ac:dyDescent="0.25">
      <c r="A208" s="415" t="s">
        <v>181</v>
      </c>
      <c r="B208" s="416" t="s">
        <v>490</v>
      </c>
      <c r="C208" s="417"/>
      <c r="D208" s="418" t="s">
        <v>485</v>
      </c>
      <c r="E208" s="419"/>
      <c r="F208" s="460">
        <v>8295.41</v>
      </c>
      <c r="G208" s="460">
        <v>8295.41</v>
      </c>
      <c r="H208" s="460">
        <v>8295.41</v>
      </c>
      <c r="I208" s="420"/>
      <c r="J208" s="462">
        <v>50</v>
      </c>
      <c r="K208" s="462">
        <v>55</v>
      </c>
      <c r="L208" s="462">
        <v>57</v>
      </c>
      <c r="M208" s="420"/>
      <c r="N208" s="420" t="s">
        <v>465</v>
      </c>
      <c r="O208" s="421"/>
      <c r="P208" s="453" t="s">
        <v>411</v>
      </c>
      <c r="Q208" s="422"/>
      <c r="R208" s="455">
        <f t="shared" si="18"/>
        <v>414770.5</v>
      </c>
      <c r="S208" s="455">
        <f t="shared" si="19"/>
        <v>456247.55</v>
      </c>
      <c r="T208" s="455">
        <f t="shared" si="20"/>
        <v>472838.37</v>
      </c>
      <c r="U208" s="457">
        <f t="shared" si="17"/>
        <v>1343856.42</v>
      </c>
      <c r="W208" s="414"/>
      <c r="X208" s="414"/>
    </row>
    <row r="209" spans="1:24" s="385" customFormat="1" x14ac:dyDescent="0.25">
      <c r="A209" s="415" t="s">
        <v>181</v>
      </c>
      <c r="B209" s="416" t="s">
        <v>491</v>
      </c>
      <c r="C209" s="417"/>
      <c r="D209" s="418" t="s">
        <v>485</v>
      </c>
      <c r="E209" s="419"/>
      <c r="F209" s="460">
        <v>8582.1</v>
      </c>
      <c r="G209" s="460">
        <v>8582.1</v>
      </c>
      <c r="H209" s="460">
        <v>8582.1</v>
      </c>
      <c r="I209" s="420"/>
      <c r="J209" s="462">
        <v>11</v>
      </c>
      <c r="K209" s="462">
        <v>12</v>
      </c>
      <c r="L209" s="462">
        <v>13</v>
      </c>
      <c r="M209" s="420"/>
      <c r="N209" s="420" t="s">
        <v>465</v>
      </c>
      <c r="O209" s="421"/>
      <c r="P209" s="453" t="s">
        <v>411</v>
      </c>
      <c r="Q209" s="422"/>
      <c r="R209" s="455">
        <f t="shared" si="18"/>
        <v>94403.1</v>
      </c>
      <c r="S209" s="455">
        <f t="shared" si="19"/>
        <v>102985.20000000001</v>
      </c>
      <c r="T209" s="455">
        <f t="shared" si="20"/>
        <v>111567.3</v>
      </c>
      <c r="U209" s="457">
        <f t="shared" si="17"/>
        <v>308955.60000000003</v>
      </c>
      <c r="W209" s="414"/>
      <c r="X209" s="414"/>
    </row>
    <row r="210" spans="1:24" s="385" customFormat="1" x14ac:dyDescent="0.25">
      <c r="A210" s="415" t="s">
        <v>181</v>
      </c>
      <c r="B210" s="416" t="s">
        <v>492</v>
      </c>
      <c r="C210" s="417"/>
      <c r="D210" s="418" t="s">
        <v>485</v>
      </c>
      <c r="E210" s="419"/>
      <c r="F210" s="460">
        <v>8295.41</v>
      </c>
      <c r="G210" s="460">
        <v>8295.41</v>
      </c>
      <c r="H210" s="460">
        <v>8295.41</v>
      </c>
      <c r="I210" s="420"/>
      <c r="J210" s="462">
        <v>4</v>
      </c>
      <c r="K210" s="462">
        <v>4</v>
      </c>
      <c r="L210" s="462">
        <v>4</v>
      </c>
      <c r="M210" s="420"/>
      <c r="N210" s="420" t="s">
        <v>465</v>
      </c>
      <c r="O210" s="421"/>
      <c r="P210" s="453" t="s">
        <v>411</v>
      </c>
      <c r="Q210" s="422"/>
      <c r="R210" s="455">
        <f t="shared" si="18"/>
        <v>33181.64</v>
      </c>
      <c r="S210" s="455">
        <f t="shared" si="19"/>
        <v>33181.64</v>
      </c>
      <c r="T210" s="455">
        <f t="shared" si="20"/>
        <v>33181.64</v>
      </c>
      <c r="U210" s="457">
        <f t="shared" si="17"/>
        <v>99544.92</v>
      </c>
      <c r="W210" s="414"/>
      <c r="X210" s="414"/>
    </row>
    <row r="211" spans="1:24" s="385" customFormat="1" x14ac:dyDescent="0.25">
      <c r="A211" s="415" t="s">
        <v>181</v>
      </c>
      <c r="B211" s="416" t="s">
        <v>494</v>
      </c>
      <c r="C211" s="417"/>
      <c r="D211" s="418" t="s">
        <v>485</v>
      </c>
      <c r="E211" s="419"/>
      <c r="F211" s="460">
        <v>0</v>
      </c>
      <c r="G211" s="460">
        <v>9442.48</v>
      </c>
      <c r="H211" s="460">
        <v>9442.48</v>
      </c>
      <c r="I211" s="420"/>
      <c r="J211" s="462">
        <v>0</v>
      </c>
      <c r="K211" s="462">
        <v>1</v>
      </c>
      <c r="L211" s="462">
        <v>2</v>
      </c>
      <c r="M211" s="420"/>
      <c r="N211" s="420" t="s">
        <v>465</v>
      </c>
      <c r="O211" s="421"/>
      <c r="P211" s="453" t="s">
        <v>411</v>
      </c>
      <c r="Q211" s="422"/>
      <c r="R211" s="455">
        <f t="shared" si="18"/>
        <v>0</v>
      </c>
      <c r="S211" s="455">
        <f t="shared" si="19"/>
        <v>9442.48</v>
      </c>
      <c r="T211" s="455">
        <f t="shared" si="20"/>
        <v>18884.96</v>
      </c>
      <c r="U211" s="457">
        <f t="shared" si="17"/>
        <v>28327.439999999999</v>
      </c>
      <c r="W211" s="414"/>
      <c r="X211" s="414"/>
    </row>
    <row r="212" spans="1:24" s="385" customFormat="1" x14ac:dyDescent="0.25">
      <c r="A212" s="415" t="s">
        <v>181</v>
      </c>
      <c r="B212" s="416" t="s">
        <v>501</v>
      </c>
      <c r="C212" s="417"/>
      <c r="D212" s="418" t="s">
        <v>485</v>
      </c>
      <c r="E212" s="419"/>
      <c r="F212" s="460">
        <v>10015.89</v>
      </c>
      <c r="G212" s="460">
        <v>10015.89</v>
      </c>
      <c r="H212" s="460">
        <v>10015.89</v>
      </c>
      <c r="I212" s="420"/>
      <c r="J212" s="462">
        <v>2</v>
      </c>
      <c r="K212" s="462">
        <v>2</v>
      </c>
      <c r="L212" s="462">
        <v>2</v>
      </c>
      <c r="M212" s="420"/>
      <c r="N212" s="420" t="s">
        <v>465</v>
      </c>
      <c r="O212" s="421"/>
      <c r="P212" s="453" t="s">
        <v>411</v>
      </c>
      <c r="Q212" s="422"/>
      <c r="R212" s="455">
        <f t="shared" si="18"/>
        <v>20031.78</v>
      </c>
      <c r="S212" s="455">
        <f t="shared" si="19"/>
        <v>20031.78</v>
      </c>
      <c r="T212" s="455">
        <f t="shared" si="20"/>
        <v>20031.78</v>
      </c>
      <c r="U212" s="457">
        <f t="shared" si="17"/>
        <v>60095.34</v>
      </c>
      <c r="W212" s="414"/>
      <c r="X212" s="414"/>
    </row>
    <row r="213" spans="1:24" s="385" customFormat="1" x14ac:dyDescent="0.25">
      <c r="A213" s="415" t="s">
        <v>181</v>
      </c>
      <c r="B213" s="416" t="s">
        <v>590</v>
      </c>
      <c r="C213" s="417"/>
      <c r="D213" s="418" t="s">
        <v>485</v>
      </c>
      <c r="E213" s="419"/>
      <c r="F213" s="460">
        <v>10015.89</v>
      </c>
      <c r="G213" s="460">
        <v>10015.89</v>
      </c>
      <c r="H213" s="460">
        <v>10015.89</v>
      </c>
      <c r="I213" s="420"/>
      <c r="J213" s="462">
        <v>1</v>
      </c>
      <c r="K213" s="462">
        <v>1</v>
      </c>
      <c r="L213" s="462">
        <v>1</v>
      </c>
      <c r="M213" s="420"/>
      <c r="N213" s="420" t="s">
        <v>465</v>
      </c>
      <c r="O213" s="421"/>
      <c r="P213" s="453" t="s">
        <v>411</v>
      </c>
      <c r="Q213" s="422"/>
      <c r="R213" s="455">
        <f t="shared" si="18"/>
        <v>10015.89</v>
      </c>
      <c r="S213" s="455">
        <f t="shared" si="19"/>
        <v>10015.89</v>
      </c>
      <c r="T213" s="455">
        <f t="shared" si="20"/>
        <v>10015.89</v>
      </c>
      <c r="U213" s="457">
        <f t="shared" si="17"/>
        <v>30047.67</v>
      </c>
      <c r="W213" s="414"/>
      <c r="X213" s="414"/>
    </row>
    <row r="214" spans="1:24" s="385" customFormat="1" x14ac:dyDescent="0.25">
      <c r="A214" s="415" t="s">
        <v>181</v>
      </c>
      <c r="B214" s="416" t="s">
        <v>591</v>
      </c>
      <c r="C214" s="417"/>
      <c r="D214" s="418" t="s">
        <v>485</v>
      </c>
      <c r="E214" s="419"/>
      <c r="F214" s="460">
        <v>10015.89</v>
      </c>
      <c r="G214" s="460">
        <v>10015.89</v>
      </c>
      <c r="H214" s="460">
        <v>10015.89</v>
      </c>
      <c r="I214" s="420"/>
      <c r="J214" s="462">
        <v>1</v>
      </c>
      <c r="K214" s="462">
        <v>1</v>
      </c>
      <c r="L214" s="462">
        <v>1</v>
      </c>
      <c r="M214" s="420"/>
      <c r="N214" s="420" t="s">
        <v>465</v>
      </c>
      <c r="O214" s="421"/>
      <c r="P214" s="453" t="s">
        <v>411</v>
      </c>
      <c r="Q214" s="422"/>
      <c r="R214" s="455">
        <f t="shared" si="18"/>
        <v>10015.89</v>
      </c>
      <c r="S214" s="455">
        <f t="shared" si="19"/>
        <v>10015.89</v>
      </c>
      <c r="T214" s="455">
        <f t="shared" si="20"/>
        <v>10015.89</v>
      </c>
      <c r="U214" s="457">
        <f t="shared" si="17"/>
        <v>30047.67</v>
      </c>
      <c r="W214" s="414"/>
      <c r="X214" s="414"/>
    </row>
    <row r="215" spans="1:24" s="385" customFormat="1" x14ac:dyDescent="0.25">
      <c r="A215" s="415" t="s">
        <v>181</v>
      </c>
      <c r="B215" s="416" t="s">
        <v>531</v>
      </c>
      <c r="C215" s="417"/>
      <c r="D215" s="418" t="s">
        <v>532</v>
      </c>
      <c r="E215" s="419"/>
      <c r="F215" s="460">
        <v>7435.23</v>
      </c>
      <c r="G215" s="460">
        <v>7435.23</v>
      </c>
      <c r="H215" s="460">
        <v>7435.23</v>
      </c>
      <c r="I215" s="420"/>
      <c r="J215" s="462">
        <v>46</v>
      </c>
      <c r="K215" s="462">
        <v>49</v>
      </c>
      <c r="L215" s="462">
        <v>51</v>
      </c>
      <c r="M215" s="420"/>
      <c r="N215" s="420" t="s">
        <v>465</v>
      </c>
      <c r="O215" s="421"/>
      <c r="P215" s="453" t="s">
        <v>411</v>
      </c>
      <c r="Q215" s="422"/>
      <c r="R215" s="455">
        <f t="shared" si="18"/>
        <v>342020.57999999996</v>
      </c>
      <c r="S215" s="455">
        <f t="shared" si="19"/>
        <v>364326.26999999996</v>
      </c>
      <c r="T215" s="455">
        <f t="shared" si="20"/>
        <v>379196.73</v>
      </c>
      <c r="U215" s="457">
        <f t="shared" si="17"/>
        <v>1085543.5799999998</v>
      </c>
      <c r="W215" s="414"/>
      <c r="X215" s="414"/>
    </row>
    <row r="216" spans="1:24" s="385" customFormat="1" x14ac:dyDescent="0.25">
      <c r="A216" s="415" t="s">
        <v>181</v>
      </c>
      <c r="B216" s="416" t="s">
        <v>533</v>
      </c>
      <c r="C216" s="417"/>
      <c r="D216" s="418" t="s">
        <v>532</v>
      </c>
      <c r="E216" s="419"/>
      <c r="F216" s="460">
        <v>0</v>
      </c>
      <c r="G216" s="460">
        <v>0</v>
      </c>
      <c r="H216" s="460">
        <v>7435.23</v>
      </c>
      <c r="I216" s="420"/>
      <c r="J216" s="462">
        <v>0</v>
      </c>
      <c r="K216" s="462">
        <v>0</v>
      </c>
      <c r="L216" s="462">
        <v>3</v>
      </c>
      <c r="M216" s="420"/>
      <c r="N216" s="420" t="s">
        <v>465</v>
      </c>
      <c r="O216" s="421"/>
      <c r="P216" s="453" t="s">
        <v>411</v>
      </c>
      <c r="Q216" s="422"/>
      <c r="R216" s="455">
        <f t="shared" si="18"/>
        <v>0</v>
      </c>
      <c r="S216" s="455">
        <f t="shared" si="18"/>
        <v>0</v>
      </c>
      <c r="T216" s="455">
        <f t="shared" si="18"/>
        <v>22305.69</v>
      </c>
      <c r="U216" s="457">
        <f t="shared" si="17"/>
        <v>22305.69</v>
      </c>
      <c r="W216" s="414"/>
      <c r="X216" s="414"/>
    </row>
    <row r="217" spans="1:24" s="385" customFormat="1" x14ac:dyDescent="0.25">
      <c r="A217" s="415" t="s">
        <v>181</v>
      </c>
      <c r="B217" s="416" t="s">
        <v>592</v>
      </c>
      <c r="C217" s="417"/>
      <c r="D217" s="418" t="s">
        <v>532</v>
      </c>
      <c r="E217" s="419"/>
      <c r="F217" s="460">
        <v>7435.23</v>
      </c>
      <c r="G217" s="460">
        <v>7435.23</v>
      </c>
      <c r="H217" s="460">
        <v>7435.23</v>
      </c>
      <c r="I217" s="420"/>
      <c r="J217" s="462">
        <v>8</v>
      </c>
      <c r="K217" s="462">
        <v>9</v>
      </c>
      <c r="L217" s="462">
        <v>10</v>
      </c>
      <c r="M217" s="420"/>
      <c r="N217" s="420" t="s">
        <v>465</v>
      </c>
      <c r="O217" s="421"/>
      <c r="P217" s="453" t="s">
        <v>411</v>
      </c>
      <c r="Q217" s="422"/>
      <c r="R217" s="455">
        <f t="shared" si="18"/>
        <v>59481.84</v>
      </c>
      <c r="S217" s="455">
        <f t="shared" si="18"/>
        <v>66917.069999999992</v>
      </c>
      <c r="T217" s="455">
        <f t="shared" si="18"/>
        <v>74352.299999999988</v>
      </c>
      <c r="U217" s="457">
        <f t="shared" si="17"/>
        <v>200751.20999999996</v>
      </c>
      <c r="W217" s="414"/>
      <c r="X217" s="414"/>
    </row>
    <row r="218" spans="1:24" s="385" customFormat="1" x14ac:dyDescent="0.25">
      <c r="A218" s="415" t="s">
        <v>181</v>
      </c>
      <c r="B218" s="416" t="s">
        <v>593</v>
      </c>
      <c r="C218" s="417"/>
      <c r="D218" s="418" t="s">
        <v>532</v>
      </c>
      <c r="E218" s="419"/>
      <c r="F218" s="460">
        <v>7435.23</v>
      </c>
      <c r="G218" s="460">
        <v>7435.23</v>
      </c>
      <c r="H218" s="460">
        <v>7435.23</v>
      </c>
      <c r="I218" s="420"/>
      <c r="J218" s="462">
        <v>3</v>
      </c>
      <c r="K218" s="462">
        <v>3</v>
      </c>
      <c r="L218" s="462">
        <v>2</v>
      </c>
      <c r="M218" s="420"/>
      <c r="N218" s="420" t="s">
        <v>465</v>
      </c>
      <c r="O218" s="421"/>
      <c r="P218" s="453" t="s">
        <v>411</v>
      </c>
      <c r="Q218" s="422"/>
      <c r="R218" s="455">
        <f t="shared" si="0"/>
        <v>22305.69</v>
      </c>
      <c r="S218" s="455">
        <f t="shared" si="0"/>
        <v>22305.69</v>
      </c>
      <c r="T218" s="455">
        <f t="shared" si="0"/>
        <v>14870.46</v>
      </c>
      <c r="U218" s="457">
        <f t="shared" si="1"/>
        <v>59481.84</v>
      </c>
      <c r="W218" s="414"/>
      <c r="X218" s="414"/>
    </row>
    <row r="219" spans="1:24" s="385" customFormat="1" x14ac:dyDescent="0.25">
      <c r="A219" s="415" t="s">
        <v>181</v>
      </c>
      <c r="B219" s="416" t="s">
        <v>534</v>
      </c>
      <c r="C219" s="417"/>
      <c r="D219" s="418" t="s">
        <v>532</v>
      </c>
      <c r="E219" s="419"/>
      <c r="F219" s="460">
        <v>7721.83</v>
      </c>
      <c r="G219" s="460">
        <v>7721.83</v>
      </c>
      <c r="H219" s="460">
        <v>7721.83</v>
      </c>
      <c r="I219" s="420"/>
      <c r="J219" s="462">
        <v>5</v>
      </c>
      <c r="K219" s="462">
        <v>6</v>
      </c>
      <c r="L219" s="462">
        <v>6</v>
      </c>
      <c r="M219" s="420"/>
      <c r="N219" s="420" t="s">
        <v>465</v>
      </c>
      <c r="O219" s="421"/>
      <c r="P219" s="453" t="s">
        <v>411</v>
      </c>
      <c r="Q219" s="422"/>
      <c r="R219" s="455">
        <f t="shared" ref="R219:R221" si="21">F219*J219</f>
        <v>38609.15</v>
      </c>
      <c r="S219" s="455">
        <f t="shared" ref="S219:S221" si="22">G219*K219</f>
        <v>46330.979999999996</v>
      </c>
      <c r="T219" s="455">
        <f t="shared" ref="T219:T221" si="23">H219*L219</f>
        <v>46330.979999999996</v>
      </c>
      <c r="U219" s="457">
        <f t="shared" ref="U219:U221" si="24">R219+S219+T219</f>
        <v>131271.10999999999</v>
      </c>
      <c r="W219" s="414"/>
      <c r="X219" s="414"/>
    </row>
    <row r="220" spans="1:24" s="385" customFormat="1" x14ac:dyDescent="0.25">
      <c r="A220" s="415" t="s">
        <v>181</v>
      </c>
      <c r="B220" s="416" t="s">
        <v>538</v>
      </c>
      <c r="C220" s="417"/>
      <c r="D220" s="418" t="s">
        <v>532</v>
      </c>
      <c r="E220" s="419"/>
      <c r="F220" s="460">
        <v>8008.81</v>
      </c>
      <c r="G220" s="460">
        <v>8008.81</v>
      </c>
      <c r="H220" s="460">
        <v>8008.81</v>
      </c>
      <c r="I220" s="420"/>
      <c r="J220" s="462">
        <v>1</v>
      </c>
      <c r="K220" s="462">
        <v>1</v>
      </c>
      <c r="L220" s="462">
        <v>1</v>
      </c>
      <c r="M220" s="420"/>
      <c r="N220" s="420" t="s">
        <v>465</v>
      </c>
      <c r="O220" s="421"/>
      <c r="P220" s="453" t="s">
        <v>411</v>
      </c>
      <c r="Q220" s="422"/>
      <c r="R220" s="455">
        <f t="shared" si="21"/>
        <v>8008.81</v>
      </c>
      <c r="S220" s="455">
        <f t="shared" si="22"/>
        <v>8008.81</v>
      </c>
      <c r="T220" s="455">
        <f t="shared" si="23"/>
        <v>8008.81</v>
      </c>
      <c r="U220" s="457">
        <f t="shared" si="24"/>
        <v>24026.43</v>
      </c>
      <c r="W220" s="414"/>
      <c r="X220" s="414"/>
    </row>
    <row r="221" spans="1:24" s="385" customFormat="1" x14ac:dyDescent="0.25">
      <c r="A221" s="415" t="s">
        <v>181</v>
      </c>
      <c r="B221" s="416" t="s">
        <v>556</v>
      </c>
      <c r="C221" s="417"/>
      <c r="D221" s="418" t="s">
        <v>532</v>
      </c>
      <c r="E221" s="419"/>
      <c r="F221" s="460">
        <v>9442.48</v>
      </c>
      <c r="G221" s="460">
        <v>9442.48</v>
      </c>
      <c r="H221" s="460">
        <v>9442.48</v>
      </c>
      <c r="I221" s="420"/>
      <c r="J221" s="462">
        <v>1</v>
      </c>
      <c r="K221" s="462">
        <v>1</v>
      </c>
      <c r="L221" s="462">
        <v>1</v>
      </c>
      <c r="M221" s="420"/>
      <c r="N221" s="420" t="s">
        <v>465</v>
      </c>
      <c r="O221" s="421"/>
      <c r="P221" s="453" t="s">
        <v>411</v>
      </c>
      <c r="Q221" s="422"/>
      <c r="R221" s="455">
        <f t="shared" si="21"/>
        <v>9442.48</v>
      </c>
      <c r="S221" s="455">
        <f t="shared" si="22"/>
        <v>9442.48</v>
      </c>
      <c r="T221" s="455">
        <f t="shared" si="23"/>
        <v>9442.48</v>
      </c>
      <c r="U221" s="457">
        <f t="shared" si="24"/>
        <v>28327.439999999999</v>
      </c>
      <c r="W221" s="414"/>
      <c r="X221" s="414"/>
    </row>
    <row r="222" spans="1:24" s="385" customFormat="1" x14ac:dyDescent="0.25">
      <c r="A222" s="415" t="s">
        <v>181</v>
      </c>
      <c r="B222" s="416" t="s">
        <v>494</v>
      </c>
      <c r="C222" s="417"/>
      <c r="D222" s="418" t="s">
        <v>485</v>
      </c>
      <c r="E222" s="419"/>
      <c r="F222" s="460">
        <v>0</v>
      </c>
      <c r="G222" s="460">
        <v>5901.55</v>
      </c>
      <c r="H222" s="460">
        <v>5901.55</v>
      </c>
      <c r="I222" s="420"/>
      <c r="J222" s="462">
        <v>0</v>
      </c>
      <c r="K222" s="462">
        <v>2</v>
      </c>
      <c r="L222" s="462">
        <v>2</v>
      </c>
      <c r="M222" s="420"/>
      <c r="N222" s="420" t="s">
        <v>465</v>
      </c>
      <c r="O222" s="421"/>
      <c r="P222" s="453" t="s">
        <v>411</v>
      </c>
      <c r="Q222" s="422"/>
      <c r="R222" s="455">
        <f t="shared" ref="R222:R223" si="25">F222*J222</f>
        <v>0</v>
      </c>
      <c r="S222" s="455">
        <f t="shared" ref="S222:S223" si="26">G222*K222</f>
        <v>11803.1</v>
      </c>
      <c r="T222" s="455">
        <f t="shared" ref="T222:T223" si="27">H222*L222</f>
        <v>11803.1</v>
      </c>
      <c r="U222" s="457">
        <f t="shared" ref="U222:U223" si="28">R222+S222+T222</f>
        <v>23606.2</v>
      </c>
      <c r="W222" s="414"/>
      <c r="X222" s="414"/>
    </row>
    <row r="223" spans="1:24" s="385" customFormat="1" x14ac:dyDescent="0.25">
      <c r="A223" s="415" t="s">
        <v>181</v>
      </c>
      <c r="B223" s="416" t="s">
        <v>471</v>
      </c>
      <c r="C223" s="417"/>
      <c r="D223" s="418" t="s">
        <v>464</v>
      </c>
      <c r="E223" s="419"/>
      <c r="F223" s="460">
        <v>7106.72</v>
      </c>
      <c r="G223" s="460">
        <v>7106.72</v>
      </c>
      <c r="H223" s="460">
        <v>7106.72</v>
      </c>
      <c r="I223" s="420"/>
      <c r="J223" s="462">
        <v>1</v>
      </c>
      <c r="K223" s="462">
        <v>1</v>
      </c>
      <c r="L223" s="462">
        <v>1</v>
      </c>
      <c r="M223" s="420"/>
      <c r="N223" s="420" t="s">
        <v>465</v>
      </c>
      <c r="O223" s="421"/>
      <c r="P223" s="453" t="s">
        <v>411</v>
      </c>
      <c r="Q223" s="422"/>
      <c r="R223" s="455">
        <f t="shared" si="25"/>
        <v>7106.72</v>
      </c>
      <c r="S223" s="455">
        <f t="shared" si="26"/>
        <v>7106.72</v>
      </c>
      <c r="T223" s="455">
        <f t="shared" si="27"/>
        <v>7106.72</v>
      </c>
      <c r="U223" s="457">
        <f t="shared" si="28"/>
        <v>21320.16</v>
      </c>
      <c r="W223" s="414"/>
      <c r="X223" s="414"/>
    </row>
    <row r="224" spans="1:24" s="385" customFormat="1" x14ac:dyDescent="0.25">
      <c r="A224" s="415" t="s">
        <v>181</v>
      </c>
      <c r="B224" s="416" t="s">
        <v>477</v>
      </c>
      <c r="C224" s="417"/>
      <c r="D224" s="418" t="s">
        <v>464</v>
      </c>
      <c r="E224" s="419"/>
      <c r="F224" s="460">
        <v>0</v>
      </c>
      <c r="G224" s="460">
        <v>0</v>
      </c>
      <c r="H224" s="460">
        <v>7888.42</v>
      </c>
      <c r="I224" s="420"/>
      <c r="J224" s="462">
        <v>0</v>
      </c>
      <c r="K224" s="462">
        <v>0</v>
      </c>
      <c r="L224" s="462">
        <v>1</v>
      </c>
      <c r="M224" s="420"/>
      <c r="N224" s="420" t="s">
        <v>465</v>
      </c>
      <c r="O224" s="421"/>
      <c r="P224" s="453" t="s">
        <v>411</v>
      </c>
      <c r="Q224" s="422"/>
      <c r="R224" s="455">
        <f t="shared" si="0"/>
        <v>0</v>
      </c>
      <c r="S224" s="455">
        <f t="shared" si="0"/>
        <v>0</v>
      </c>
      <c r="T224" s="455">
        <f t="shared" si="0"/>
        <v>7888.42</v>
      </c>
      <c r="U224" s="457">
        <f t="shared" si="1"/>
        <v>7888.42</v>
      </c>
      <c r="W224" s="414"/>
      <c r="X224" s="414"/>
    </row>
    <row r="225" spans="1:27" s="385" customFormat="1" x14ac:dyDescent="0.25">
      <c r="A225" s="415" t="s">
        <v>181</v>
      </c>
      <c r="B225" s="416" t="s">
        <v>490</v>
      </c>
      <c r="C225" s="417"/>
      <c r="D225" s="418" t="s">
        <v>485</v>
      </c>
      <c r="E225" s="419"/>
      <c r="F225" s="460">
        <v>4147.71</v>
      </c>
      <c r="G225" s="460">
        <v>4147.71</v>
      </c>
      <c r="H225" s="460">
        <v>4147.71</v>
      </c>
      <c r="I225" s="420"/>
      <c r="J225" s="462">
        <v>1</v>
      </c>
      <c r="K225" s="462">
        <v>1</v>
      </c>
      <c r="L225" s="462">
        <v>1</v>
      </c>
      <c r="M225" s="420"/>
      <c r="N225" s="420" t="s">
        <v>465</v>
      </c>
      <c r="O225" s="421"/>
      <c r="P225" s="453" t="s">
        <v>411</v>
      </c>
      <c r="Q225" s="422"/>
      <c r="R225" s="455">
        <f t="shared" si="0"/>
        <v>4147.71</v>
      </c>
      <c r="S225" s="455">
        <f t="shared" si="0"/>
        <v>4147.71</v>
      </c>
      <c r="T225" s="455">
        <f t="shared" si="0"/>
        <v>4147.71</v>
      </c>
      <c r="U225" s="457">
        <f t="shared" si="1"/>
        <v>12443.130000000001</v>
      </c>
      <c r="W225" s="414"/>
      <c r="X225" s="414"/>
    </row>
    <row r="226" spans="1:27" s="385" customFormat="1" x14ac:dyDescent="0.25">
      <c r="A226" s="415" t="s">
        <v>181</v>
      </c>
      <c r="B226" s="416" t="s">
        <v>494</v>
      </c>
      <c r="C226" s="417"/>
      <c r="D226" s="418" t="s">
        <v>485</v>
      </c>
      <c r="E226" s="419"/>
      <c r="F226" s="460">
        <v>4721.24</v>
      </c>
      <c r="G226" s="460">
        <v>4721.24</v>
      </c>
      <c r="H226" s="460">
        <v>4721.24</v>
      </c>
      <c r="I226" s="420"/>
      <c r="J226" s="462">
        <v>2</v>
      </c>
      <c r="K226" s="462">
        <v>2</v>
      </c>
      <c r="L226" s="462">
        <v>2</v>
      </c>
      <c r="M226" s="420"/>
      <c r="N226" s="420" t="s">
        <v>465</v>
      </c>
      <c r="O226" s="421"/>
      <c r="P226" s="453" t="s">
        <v>411</v>
      </c>
      <c r="Q226" s="422"/>
      <c r="R226" s="455">
        <f t="shared" si="0"/>
        <v>9442.48</v>
      </c>
      <c r="S226" s="455">
        <f t="shared" si="0"/>
        <v>9442.48</v>
      </c>
      <c r="T226" s="455">
        <f t="shared" si="0"/>
        <v>9442.48</v>
      </c>
      <c r="U226" s="457">
        <f t="shared" si="1"/>
        <v>28327.439999999999</v>
      </c>
      <c r="W226" s="414"/>
      <c r="X226" s="414"/>
    </row>
    <row r="227" spans="1:27" s="385" customFormat="1" x14ac:dyDescent="0.25">
      <c r="A227" s="415" t="s">
        <v>181</v>
      </c>
      <c r="B227" s="416" t="s">
        <v>501</v>
      </c>
      <c r="C227" s="417"/>
      <c r="D227" s="418" t="s">
        <v>485</v>
      </c>
      <c r="E227" s="419"/>
      <c r="F227" s="460">
        <v>5007.95</v>
      </c>
      <c r="G227" s="460">
        <v>5007.95</v>
      </c>
      <c r="H227" s="460">
        <v>5007.95</v>
      </c>
      <c r="I227" s="420"/>
      <c r="J227" s="462">
        <v>2</v>
      </c>
      <c r="K227" s="462">
        <v>2</v>
      </c>
      <c r="L227" s="462">
        <v>1</v>
      </c>
      <c r="M227" s="420"/>
      <c r="N227" s="420" t="s">
        <v>465</v>
      </c>
      <c r="O227" s="421"/>
      <c r="P227" s="453" t="s">
        <v>411</v>
      </c>
      <c r="Q227" s="422"/>
      <c r="R227" s="455">
        <f t="shared" si="0"/>
        <v>10015.9</v>
      </c>
      <c r="S227" s="455">
        <f t="shared" si="0"/>
        <v>10015.9</v>
      </c>
      <c r="T227" s="455">
        <f t="shared" si="0"/>
        <v>5007.95</v>
      </c>
      <c r="U227" s="457">
        <f t="shared" si="1"/>
        <v>25039.75</v>
      </c>
      <c r="W227" s="414"/>
      <c r="X227" s="414"/>
    </row>
    <row r="228" spans="1:27" s="385" customFormat="1" x14ac:dyDescent="0.25">
      <c r="A228" s="415"/>
      <c r="B228" s="423"/>
      <c r="C228" s="424"/>
      <c r="D228" s="424"/>
      <c r="E228" s="424"/>
      <c r="F228" s="425"/>
      <c r="G228" s="425"/>
      <c r="H228" s="425"/>
      <c r="I228" s="425"/>
      <c r="J228" s="425"/>
      <c r="K228" s="425"/>
      <c r="L228" s="425"/>
      <c r="M228" s="425"/>
      <c r="N228" s="425"/>
      <c r="O228" s="425"/>
      <c r="P228" s="424"/>
      <c r="Q228" s="425"/>
      <c r="R228" s="425"/>
      <c r="S228" s="425"/>
      <c r="T228" s="425"/>
      <c r="U228" s="426"/>
      <c r="W228" s="376"/>
      <c r="X228" s="376"/>
      <c r="Y228" s="376"/>
      <c r="Z228" s="376"/>
      <c r="AA228" s="376"/>
    </row>
    <row r="229" spans="1:27" s="385" customFormat="1" ht="13.8" thickBot="1" x14ac:dyDescent="0.3">
      <c r="A229" s="415"/>
      <c r="B229" s="427"/>
      <c r="C229" s="427"/>
      <c r="D229" s="427"/>
      <c r="E229" s="427"/>
      <c r="F229" s="428"/>
      <c r="G229" s="428"/>
      <c r="H229" s="428"/>
      <c r="I229" s="428"/>
      <c r="J229" s="428"/>
      <c r="K229" s="428"/>
      <c r="L229" s="428"/>
      <c r="M229" s="428"/>
      <c r="N229" s="428"/>
      <c r="O229" s="428"/>
      <c r="P229" s="427"/>
      <c r="Q229" s="428"/>
      <c r="R229" s="429">
        <f>SUM(R11:R227)</f>
        <v>56382501.899999976</v>
      </c>
      <c r="S229" s="429">
        <f>SUM(S11:S227)</f>
        <v>107947486.69000004</v>
      </c>
      <c r="T229" s="429">
        <f>SUM(T11:T227)</f>
        <v>112920720.84999995</v>
      </c>
      <c r="U229" s="430">
        <f>SUM(U11:U227)</f>
        <v>277250709.43999988</v>
      </c>
      <c r="W229" s="431"/>
      <c r="X229" s="376"/>
    </row>
    <row r="230" spans="1:27" s="385" customFormat="1" ht="13.8" thickTop="1" x14ac:dyDescent="0.25">
      <c r="A230" s="415"/>
      <c r="B230" s="424"/>
      <c r="C230" s="424"/>
      <c r="D230" s="424"/>
      <c r="E230" s="424"/>
      <c r="F230" s="424"/>
      <c r="G230" s="424"/>
      <c r="H230" s="424"/>
      <c r="I230" s="424"/>
      <c r="J230" s="424"/>
      <c r="K230" s="424"/>
      <c r="L230" s="424"/>
      <c r="M230" s="424"/>
      <c r="N230" s="424"/>
      <c r="O230" s="424"/>
      <c r="P230" s="424"/>
      <c r="Q230" s="424"/>
      <c r="R230" s="424"/>
      <c r="S230" s="424"/>
      <c r="T230" s="424"/>
      <c r="U230" s="432"/>
      <c r="X230" s="376"/>
    </row>
    <row r="231" spans="1:27" s="385" customFormat="1" x14ac:dyDescent="0.25">
      <c r="A231" s="415"/>
      <c r="B231" s="424"/>
      <c r="C231" s="424"/>
      <c r="D231" s="424"/>
      <c r="E231" s="424"/>
      <c r="F231" s="424"/>
      <c r="G231" s="424"/>
      <c r="H231" s="424"/>
      <c r="I231" s="424"/>
      <c r="J231" s="424"/>
      <c r="K231" s="424"/>
      <c r="L231" s="424"/>
      <c r="M231" s="424"/>
      <c r="N231" s="424"/>
      <c r="O231" s="424"/>
      <c r="Q231" s="424"/>
      <c r="S231" s="427"/>
      <c r="T231" s="433" t="s">
        <v>231</v>
      </c>
      <c r="U231" s="434">
        <f>U229/1000</f>
        <v>277250.70943999989</v>
      </c>
      <c r="X231" s="376"/>
    </row>
    <row r="232" spans="1:27" s="385" customFormat="1" x14ac:dyDescent="0.25">
      <c r="A232" s="415"/>
      <c r="B232" s="424"/>
      <c r="C232" s="424"/>
      <c r="D232" s="424"/>
      <c r="E232" s="424"/>
      <c r="F232" s="424"/>
      <c r="G232" s="424"/>
      <c r="H232" s="424"/>
      <c r="I232" s="424"/>
      <c r="J232" s="424"/>
      <c r="K232" s="424"/>
      <c r="L232" s="424"/>
      <c r="M232" s="424"/>
      <c r="N232" s="424"/>
      <c r="O232" s="424"/>
      <c r="P232" s="424"/>
      <c r="Q232" s="424"/>
      <c r="R232" s="424"/>
      <c r="S232" s="424"/>
      <c r="T232" s="435"/>
      <c r="U232" s="436"/>
      <c r="X232" s="376"/>
    </row>
    <row r="233" spans="1:27" s="385" customFormat="1" ht="13.8" thickBot="1" x14ac:dyDescent="0.3">
      <c r="A233" s="415"/>
      <c r="B233" s="424"/>
      <c r="C233" s="424"/>
      <c r="D233" s="424"/>
      <c r="E233" s="424"/>
      <c r="F233" s="424"/>
      <c r="G233" s="424"/>
      <c r="H233" s="424"/>
      <c r="I233" s="424"/>
      <c r="J233" s="424"/>
      <c r="K233" s="424"/>
      <c r="L233" s="424"/>
      <c r="M233" s="424"/>
      <c r="N233" s="424"/>
      <c r="O233" s="424"/>
      <c r="P233" s="437"/>
      <c r="Q233" s="437"/>
      <c r="S233" s="438"/>
      <c r="T233" s="439" t="s">
        <v>199</v>
      </c>
      <c r="U233" s="440">
        <f>U231</f>
        <v>277250.70943999989</v>
      </c>
      <c r="X233" s="376"/>
    </row>
    <row r="234" spans="1:27" s="385" customFormat="1" ht="13.8" thickTop="1" x14ac:dyDescent="0.25">
      <c r="A234" s="415"/>
      <c r="B234" s="424"/>
      <c r="C234" s="424"/>
      <c r="D234" s="424"/>
      <c r="E234" s="424"/>
      <c r="F234" s="424"/>
      <c r="G234" s="424"/>
      <c r="H234" s="424"/>
      <c r="I234" s="424"/>
      <c r="J234" s="424"/>
      <c r="K234" s="424"/>
      <c r="L234" s="424"/>
      <c r="M234" s="424"/>
      <c r="N234" s="424"/>
      <c r="O234" s="424"/>
      <c r="P234" s="437"/>
      <c r="Q234" s="437"/>
      <c r="S234" s="438"/>
      <c r="T234" s="439"/>
      <c r="U234" s="464"/>
      <c r="X234" s="376"/>
    </row>
    <row r="235" spans="1:27" s="385" customFormat="1" x14ac:dyDescent="0.25">
      <c r="A235" s="415"/>
      <c r="B235" s="424"/>
      <c r="C235" s="424"/>
      <c r="D235" s="424"/>
      <c r="E235" s="424"/>
      <c r="F235" s="424"/>
      <c r="G235" s="424"/>
      <c r="H235" s="424"/>
      <c r="I235" s="424"/>
      <c r="J235" s="424"/>
      <c r="K235" s="424"/>
      <c r="L235" s="424"/>
      <c r="M235" s="424"/>
      <c r="N235" s="424"/>
      <c r="O235" s="424"/>
      <c r="P235" s="437"/>
      <c r="Q235" s="437"/>
      <c r="S235" s="438"/>
      <c r="T235" s="439"/>
      <c r="U235" s="464"/>
      <c r="X235" s="376"/>
    </row>
    <row r="236" spans="1:27" s="385" customFormat="1" x14ac:dyDescent="0.25">
      <c r="A236" s="415"/>
      <c r="B236" s="424"/>
      <c r="C236" s="424"/>
      <c r="D236" s="424"/>
      <c r="E236" s="424"/>
      <c r="F236" s="424"/>
      <c r="G236" s="424"/>
      <c r="H236" s="424"/>
      <c r="I236" s="424"/>
      <c r="J236" s="424"/>
      <c r="K236" s="424"/>
      <c r="L236" s="424"/>
      <c r="M236" s="424"/>
      <c r="N236" s="424"/>
      <c r="O236" s="424"/>
      <c r="P236" s="437"/>
      <c r="Q236" s="437"/>
      <c r="S236" s="438"/>
      <c r="T236" s="439"/>
      <c r="U236" s="464"/>
      <c r="X236" s="376"/>
    </row>
    <row r="237" spans="1:27" s="385" customFormat="1" x14ac:dyDescent="0.25">
      <c r="A237" s="415"/>
      <c r="B237" s="424"/>
      <c r="C237" s="424"/>
      <c r="D237" s="424"/>
      <c r="E237" s="424"/>
      <c r="F237" s="424"/>
      <c r="G237" s="424"/>
      <c r="H237" s="424"/>
      <c r="I237" s="424"/>
      <c r="J237" s="424"/>
      <c r="K237" s="424"/>
      <c r="L237" s="424"/>
      <c r="M237" s="424"/>
      <c r="N237" s="424"/>
      <c r="O237" s="424"/>
      <c r="P237" s="437"/>
      <c r="Q237" s="437"/>
      <c r="S237" s="438"/>
      <c r="T237" s="439"/>
      <c r="U237" s="464"/>
      <c r="X237" s="376"/>
    </row>
    <row r="238" spans="1:27" s="385" customFormat="1" x14ac:dyDescent="0.25">
      <c r="A238" s="415"/>
      <c r="B238" s="424"/>
      <c r="C238" s="424"/>
      <c r="D238" s="424"/>
      <c r="E238" s="424"/>
      <c r="F238" s="424"/>
      <c r="G238" s="424"/>
      <c r="H238" s="424"/>
      <c r="I238" s="424"/>
      <c r="J238" s="424"/>
      <c r="K238" s="424"/>
      <c r="L238" s="424"/>
      <c r="M238" s="424"/>
      <c r="N238" s="424"/>
      <c r="O238" s="424"/>
      <c r="P238" s="437"/>
      <c r="Q238" s="437"/>
      <c r="S238" s="438"/>
      <c r="T238" s="439"/>
      <c r="U238" s="464"/>
      <c r="X238" s="376"/>
    </row>
    <row r="239" spans="1:27" s="385" customFormat="1" x14ac:dyDescent="0.25">
      <c r="A239" s="415"/>
      <c r="B239" s="424"/>
      <c r="C239" s="424"/>
      <c r="D239" s="424"/>
      <c r="E239" s="424"/>
      <c r="F239" s="424"/>
      <c r="G239" s="424"/>
      <c r="H239" s="424"/>
      <c r="I239" s="424"/>
      <c r="J239" s="424"/>
      <c r="K239" s="424"/>
      <c r="L239" s="424"/>
      <c r="M239" s="424"/>
      <c r="N239" s="424"/>
      <c r="O239" s="424"/>
      <c r="P239" s="437"/>
      <c r="Q239" s="437"/>
      <c r="S239" s="438"/>
      <c r="T239" s="439"/>
      <c r="U239" s="464"/>
      <c r="X239" s="376"/>
    </row>
    <row r="240" spans="1:27" s="385" customFormat="1" x14ac:dyDescent="0.25">
      <c r="A240" s="415"/>
      <c r="B240" s="424"/>
      <c r="C240" s="424"/>
      <c r="D240" s="424"/>
      <c r="E240" s="424"/>
      <c r="F240" s="424"/>
      <c r="G240" s="424"/>
      <c r="H240" s="424"/>
      <c r="I240" s="424"/>
      <c r="J240" s="424"/>
      <c r="K240" s="424"/>
      <c r="L240" s="424"/>
      <c r="M240" s="424"/>
      <c r="N240" s="424"/>
      <c r="O240" s="424"/>
      <c r="P240" s="437"/>
      <c r="Q240" s="437"/>
      <c r="S240" s="438"/>
      <c r="T240" s="439"/>
      <c r="U240" s="464"/>
      <c r="X240" s="376"/>
    </row>
    <row r="241" spans="1:24" s="385" customFormat="1" x14ac:dyDescent="0.25">
      <c r="A241" s="415"/>
      <c r="B241" s="424"/>
      <c r="C241" s="424"/>
      <c r="D241" s="424"/>
      <c r="E241" s="424"/>
      <c r="F241" s="424"/>
      <c r="G241" s="424"/>
      <c r="H241" s="424"/>
      <c r="I241" s="424"/>
      <c r="J241" s="424"/>
      <c r="K241" s="424"/>
      <c r="L241" s="424"/>
      <c r="M241" s="424"/>
      <c r="N241" s="424"/>
      <c r="O241" s="424"/>
      <c r="P241" s="437"/>
      <c r="Q241" s="437"/>
      <c r="S241" s="438"/>
      <c r="T241" s="439"/>
      <c r="U241" s="464"/>
      <c r="X241" s="376"/>
    </row>
    <row r="242" spans="1:24" s="385" customFormat="1" x14ac:dyDescent="0.25">
      <c r="A242" s="415"/>
      <c r="B242" s="424"/>
      <c r="C242" s="424"/>
      <c r="D242" s="424"/>
      <c r="E242" s="424"/>
      <c r="F242" s="424"/>
      <c r="G242" s="424"/>
      <c r="H242" s="424"/>
      <c r="I242" s="424"/>
      <c r="J242" s="424"/>
      <c r="K242" s="424"/>
      <c r="L242" s="424"/>
      <c r="M242" s="424"/>
      <c r="N242" s="424"/>
      <c r="O242" s="424"/>
      <c r="P242" s="437"/>
      <c r="Q242" s="437"/>
      <c r="S242" s="438"/>
      <c r="T242" s="439"/>
      <c r="U242" s="464"/>
      <c r="X242" s="376"/>
    </row>
    <row r="243" spans="1:24" s="385" customFormat="1" x14ac:dyDescent="0.25">
      <c r="A243" s="415"/>
      <c r="B243" s="424"/>
      <c r="C243" s="424"/>
      <c r="D243" s="424"/>
      <c r="E243" s="424"/>
      <c r="F243" s="424"/>
      <c r="G243" s="424"/>
      <c r="H243" s="424"/>
      <c r="I243" s="424"/>
      <c r="J243" s="424"/>
      <c r="K243" s="424"/>
      <c r="L243" s="424"/>
      <c r="M243" s="424"/>
      <c r="N243" s="424"/>
      <c r="O243" s="424"/>
      <c r="P243" s="437"/>
      <c r="Q243" s="437"/>
      <c r="S243" s="438"/>
      <c r="T243" s="439"/>
      <c r="U243" s="464"/>
      <c r="X243" s="376"/>
    </row>
    <row r="244" spans="1:24" s="385" customFormat="1" x14ac:dyDescent="0.25">
      <c r="A244" s="415"/>
      <c r="B244" s="424"/>
      <c r="C244" s="424"/>
      <c r="D244" s="424"/>
      <c r="E244" s="424"/>
      <c r="F244" s="424"/>
      <c r="G244" s="424"/>
      <c r="H244" s="424"/>
      <c r="I244" s="424"/>
      <c r="J244" s="424"/>
      <c r="K244" s="424"/>
      <c r="L244" s="424"/>
      <c r="M244" s="424"/>
      <c r="N244" s="424"/>
      <c r="O244" s="424"/>
      <c r="P244" s="437"/>
      <c r="Q244" s="437"/>
      <c r="S244" s="438"/>
      <c r="T244" s="439"/>
      <c r="U244" s="464"/>
      <c r="X244" s="376"/>
    </row>
    <row r="245" spans="1:24" s="385" customFormat="1" x14ac:dyDescent="0.25">
      <c r="A245" s="415"/>
      <c r="B245" s="424"/>
      <c r="C245" s="424"/>
      <c r="D245" s="424"/>
      <c r="E245" s="424"/>
      <c r="F245" s="424"/>
      <c r="G245" s="424"/>
      <c r="H245" s="424"/>
      <c r="I245" s="424"/>
      <c r="J245" s="424"/>
      <c r="K245" s="424"/>
      <c r="L245" s="424"/>
      <c r="M245" s="424"/>
      <c r="N245" s="424"/>
      <c r="O245" s="424"/>
      <c r="P245" s="437"/>
      <c r="Q245" s="437"/>
      <c r="S245" s="438"/>
      <c r="T245" s="439"/>
      <c r="U245" s="464"/>
      <c r="X245" s="376"/>
    </row>
    <row r="246" spans="1:24" s="385" customFormat="1" x14ac:dyDescent="0.25">
      <c r="A246" s="415"/>
      <c r="B246" s="424"/>
      <c r="C246" s="424"/>
      <c r="D246" s="424"/>
      <c r="E246" s="424"/>
      <c r="F246" s="424"/>
      <c r="G246" s="424"/>
      <c r="H246" s="424"/>
      <c r="I246" s="424"/>
      <c r="J246" s="424"/>
      <c r="K246" s="424"/>
      <c r="L246" s="424"/>
      <c r="M246" s="424"/>
      <c r="N246" s="424"/>
      <c r="O246" s="424"/>
      <c r="P246" s="437"/>
      <c r="Q246" s="437"/>
      <c r="S246" s="438"/>
      <c r="T246" s="439"/>
      <c r="U246" s="464"/>
      <c r="X246" s="376"/>
    </row>
    <row r="247" spans="1:24" s="385" customFormat="1" x14ac:dyDescent="0.25">
      <c r="A247" s="415"/>
      <c r="B247" s="424"/>
      <c r="C247" s="424"/>
      <c r="D247" s="424"/>
      <c r="E247" s="424"/>
      <c r="F247" s="424"/>
      <c r="G247" s="424"/>
      <c r="H247" s="424"/>
      <c r="I247" s="424"/>
      <c r="J247" s="424"/>
      <c r="K247" s="424"/>
      <c r="L247" s="424"/>
      <c r="M247" s="424"/>
      <c r="N247" s="424"/>
      <c r="O247" s="424"/>
      <c r="P247" s="437"/>
      <c r="Q247" s="437"/>
      <c r="S247" s="438"/>
      <c r="T247" s="439"/>
      <c r="U247" s="464"/>
      <c r="X247" s="376"/>
    </row>
    <row r="248" spans="1:24" s="385" customFormat="1" x14ac:dyDescent="0.25">
      <c r="A248" s="415"/>
      <c r="B248" s="424"/>
      <c r="C248" s="424"/>
      <c r="D248" s="424"/>
      <c r="E248" s="424"/>
      <c r="F248" s="424"/>
      <c r="G248" s="424"/>
      <c r="H248" s="424"/>
      <c r="I248" s="424"/>
      <c r="J248" s="424"/>
      <c r="K248" s="424"/>
      <c r="L248" s="424"/>
      <c r="M248" s="424"/>
      <c r="N248" s="424"/>
      <c r="O248" s="424"/>
      <c r="P248" s="437"/>
      <c r="Q248" s="437"/>
      <c r="S248" s="438"/>
      <c r="T248" s="439"/>
      <c r="U248" s="464"/>
      <c r="X248" s="376"/>
    </row>
    <row r="249" spans="1:24" s="385" customFormat="1" x14ac:dyDescent="0.25">
      <c r="A249" s="415"/>
      <c r="B249" s="424"/>
      <c r="C249" s="424"/>
      <c r="D249" s="424"/>
      <c r="E249" s="424"/>
      <c r="F249" s="424"/>
      <c r="G249" s="424"/>
      <c r="H249" s="424"/>
      <c r="I249" s="424"/>
      <c r="J249" s="424"/>
      <c r="K249" s="424"/>
      <c r="L249" s="424"/>
      <c r="M249" s="424"/>
      <c r="N249" s="424"/>
      <c r="O249" s="424"/>
      <c r="P249" s="437"/>
      <c r="Q249" s="437"/>
      <c r="S249" s="438"/>
      <c r="T249" s="439"/>
      <c r="U249" s="464"/>
      <c r="X249" s="376"/>
    </row>
    <row r="250" spans="1:24" s="385" customFormat="1" x14ac:dyDescent="0.25">
      <c r="A250" s="415"/>
      <c r="B250" s="424"/>
      <c r="C250" s="424"/>
      <c r="D250" s="424"/>
      <c r="E250" s="424"/>
      <c r="F250" s="424"/>
      <c r="G250" s="424"/>
      <c r="H250" s="424"/>
      <c r="I250" s="424"/>
      <c r="J250" s="424"/>
      <c r="K250" s="424"/>
      <c r="L250" s="424"/>
      <c r="M250" s="424"/>
      <c r="N250" s="424"/>
      <c r="O250" s="424"/>
      <c r="P250" s="437"/>
      <c r="Q250" s="437"/>
      <c r="S250" s="438"/>
      <c r="T250" s="439"/>
      <c r="U250" s="464"/>
      <c r="X250" s="376"/>
    </row>
    <row r="251" spans="1:24" s="385" customFormat="1" x14ac:dyDescent="0.25">
      <c r="A251" s="415"/>
      <c r="B251" s="424"/>
      <c r="C251" s="424"/>
      <c r="D251" s="424"/>
      <c r="E251" s="424"/>
      <c r="F251" s="424"/>
      <c r="G251" s="424"/>
      <c r="H251" s="424"/>
      <c r="I251" s="424"/>
      <c r="J251" s="424"/>
      <c r="K251" s="424"/>
      <c r="L251" s="424"/>
      <c r="M251" s="424"/>
      <c r="N251" s="424"/>
      <c r="O251" s="424"/>
      <c r="P251" s="437"/>
      <c r="Q251" s="437"/>
      <c r="S251" s="438"/>
      <c r="T251" s="439"/>
      <c r="U251" s="464"/>
      <c r="X251" s="376"/>
    </row>
    <row r="252" spans="1:24" s="385" customFormat="1" x14ac:dyDescent="0.25">
      <c r="A252" s="415"/>
      <c r="B252" s="424"/>
      <c r="C252" s="424"/>
      <c r="D252" s="424"/>
      <c r="E252" s="424"/>
      <c r="F252" s="424"/>
      <c r="G252" s="424"/>
      <c r="H252" s="424"/>
      <c r="I252" s="424"/>
      <c r="J252" s="424"/>
      <c r="K252" s="424"/>
      <c r="L252" s="424"/>
      <c r="M252" s="424"/>
      <c r="N252" s="424"/>
      <c r="O252" s="424"/>
      <c r="P252" s="437"/>
      <c r="Q252" s="437"/>
      <c r="S252" s="438"/>
      <c r="T252" s="439"/>
      <c r="U252" s="464"/>
      <c r="X252" s="376"/>
    </row>
    <row r="253" spans="1:24" s="385" customFormat="1" x14ac:dyDescent="0.25">
      <c r="A253" s="415"/>
      <c r="B253" s="424"/>
      <c r="C253" s="424"/>
      <c r="D253" s="424"/>
      <c r="E253" s="424"/>
      <c r="F253" s="424"/>
      <c r="G253" s="424"/>
      <c r="H253" s="424"/>
      <c r="I253" s="424"/>
      <c r="J253" s="424"/>
      <c r="K253" s="424"/>
      <c r="L253" s="424"/>
      <c r="M253" s="424"/>
      <c r="N253" s="424"/>
      <c r="O253" s="424"/>
      <c r="P253" s="437"/>
      <c r="Q253" s="437"/>
      <c r="S253" s="438"/>
      <c r="T253" s="439"/>
      <c r="U253" s="464"/>
      <c r="X253" s="376"/>
    </row>
    <row r="254" spans="1:24" s="385" customFormat="1" x14ac:dyDescent="0.25">
      <c r="A254" s="415"/>
      <c r="B254" s="424"/>
      <c r="C254" s="424"/>
      <c r="D254" s="424"/>
      <c r="E254" s="424"/>
      <c r="F254" s="424"/>
      <c r="G254" s="424"/>
      <c r="H254" s="424"/>
      <c r="I254" s="424"/>
      <c r="J254" s="424"/>
      <c r="K254" s="424"/>
      <c r="L254" s="424"/>
      <c r="M254" s="424"/>
      <c r="N254" s="424"/>
      <c r="O254" s="424"/>
      <c r="P254" s="437"/>
      <c r="Q254" s="437"/>
      <c r="S254" s="438"/>
      <c r="T254" s="439"/>
      <c r="U254" s="464"/>
      <c r="X254" s="376"/>
    </row>
    <row r="255" spans="1:24" s="385" customFormat="1" x14ac:dyDescent="0.25">
      <c r="A255" s="415"/>
      <c r="B255" s="424"/>
      <c r="C255" s="424"/>
      <c r="D255" s="424"/>
      <c r="E255" s="424"/>
      <c r="F255" s="424"/>
      <c r="G255" s="424"/>
      <c r="H255" s="424"/>
      <c r="I255" s="424"/>
      <c r="J255" s="424"/>
      <c r="K255" s="424"/>
      <c r="L255" s="424"/>
      <c r="M255" s="424"/>
      <c r="N255" s="424"/>
      <c r="O255" s="424"/>
      <c r="P255" s="437"/>
      <c r="Q255" s="437"/>
      <c r="S255" s="438"/>
      <c r="T255" s="439"/>
      <c r="U255" s="464"/>
      <c r="X255" s="376"/>
    </row>
    <row r="256" spans="1:24" s="385" customFormat="1" x14ac:dyDescent="0.25">
      <c r="A256" s="415"/>
      <c r="B256" s="424"/>
      <c r="C256" s="424"/>
      <c r="D256" s="424"/>
      <c r="E256" s="424"/>
      <c r="F256" s="424"/>
      <c r="G256" s="424"/>
      <c r="H256" s="424"/>
      <c r="I256" s="424"/>
      <c r="J256" s="424"/>
      <c r="K256" s="424"/>
      <c r="L256" s="424"/>
      <c r="M256" s="424"/>
      <c r="N256" s="424"/>
      <c r="O256" s="424"/>
      <c r="P256" s="437"/>
      <c r="Q256" s="437"/>
      <c r="S256" s="438"/>
      <c r="T256" s="439"/>
      <c r="U256" s="464"/>
      <c r="X256" s="376"/>
    </row>
    <row r="257" spans="1:24" s="385" customFormat="1" x14ac:dyDescent="0.25">
      <c r="A257" s="415"/>
      <c r="B257" s="424"/>
      <c r="C257" s="424"/>
      <c r="D257" s="424"/>
      <c r="E257" s="424"/>
      <c r="F257" s="424"/>
      <c r="G257" s="424"/>
      <c r="H257" s="424"/>
      <c r="I257" s="424"/>
      <c r="J257" s="424"/>
      <c r="K257" s="424"/>
      <c r="L257" s="424"/>
      <c r="M257" s="424"/>
      <c r="N257" s="424"/>
      <c r="O257" s="424"/>
      <c r="P257" s="437"/>
      <c r="Q257" s="437"/>
      <c r="S257" s="438"/>
      <c r="T257" s="439"/>
      <c r="U257" s="464"/>
      <c r="X257" s="376"/>
    </row>
    <row r="258" spans="1:24" s="385" customFormat="1" x14ac:dyDescent="0.25">
      <c r="A258" s="415"/>
      <c r="B258" s="424"/>
      <c r="C258" s="424"/>
      <c r="D258" s="424"/>
      <c r="E258" s="424"/>
      <c r="F258" s="424"/>
      <c r="G258" s="424"/>
      <c r="H258" s="424"/>
      <c r="I258" s="424"/>
      <c r="J258" s="424"/>
      <c r="K258" s="424"/>
      <c r="L258" s="424"/>
      <c r="M258" s="424"/>
      <c r="N258" s="424"/>
      <c r="O258" s="424"/>
      <c r="P258" s="437"/>
      <c r="Q258" s="437"/>
      <c r="S258" s="438"/>
      <c r="T258" s="439"/>
      <c r="U258" s="464"/>
      <c r="X258" s="376"/>
    </row>
    <row r="259" spans="1:24" s="385" customFormat="1" x14ac:dyDescent="0.25">
      <c r="A259" s="415"/>
      <c r="B259" s="424"/>
      <c r="C259" s="424"/>
      <c r="D259" s="424"/>
      <c r="E259" s="424"/>
      <c r="F259" s="424"/>
      <c r="G259" s="424"/>
      <c r="H259" s="424"/>
      <c r="I259" s="424"/>
      <c r="J259" s="424"/>
      <c r="K259" s="424"/>
      <c r="L259" s="424"/>
      <c r="M259" s="424"/>
      <c r="N259" s="424"/>
      <c r="O259" s="424"/>
      <c r="P259" s="437"/>
      <c r="Q259" s="437"/>
      <c r="S259" s="438"/>
      <c r="T259" s="439"/>
      <c r="U259" s="464"/>
      <c r="X259" s="376"/>
    </row>
    <row r="260" spans="1:24" s="385" customFormat="1" x14ac:dyDescent="0.25">
      <c r="A260" s="415"/>
      <c r="B260" s="424"/>
      <c r="C260" s="424"/>
      <c r="D260" s="424"/>
      <c r="E260" s="424"/>
      <c r="F260" s="424"/>
      <c r="G260" s="424"/>
      <c r="H260" s="424"/>
      <c r="I260" s="424"/>
      <c r="J260" s="424"/>
      <c r="K260" s="424"/>
      <c r="L260" s="424"/>
      <c r="M260" s="424"/>
      <c r="N260" s="424"/>
      <c r="O260" s="424"/>
      <c r="P260" s="437"/>
      <c r="Q260" s="437"/>
      <c r="S260" s="438"/>
      <c r="T260" s="439"/>
      <c r="U260" s="464"/>
      <c r="X260" s="376"/>
    </row>
    <row r="261" spans="1:24" s="385" customFormat="1" x14ac:dyDescent="0.25">
      <c r="A261" s="415"/>
      <c r="B261" s="424"/>
      <c r="C261" s="424"/>
      <c r="D261" s="424"/>
      <c r="E261" s="424"/>
      <c r="F261" s="424"/>
      <c r="G261" s="424"/>
      <c r="H261" s="424"/>
      <c r="I261" s="424"/>
      <c r="J261" s="424"/>
      <c r="K261" s="424"/>
      <c r="L261" s="424"/>
      <c r="M261" s="424"/>
      <c r="N261" s="424"/>
      <c r="O261" s="424"/>
      <c r="P261" s="437"/>
      <c r="Q261" s="437"/>
      <c r="S261" s="438"/>
      <c r="T261" s="439"/>
      <c r="U261" s="464"/>
      <c r="X261" s="376"/>
    </row>
    <row r="262" spans="1:24" s="385" customFormat="1" x14ac:dyDescent="0.25">
      <c r="A262" s="415"/>
      <c r="B262" s="441"/>
      <c r="C262" s="441"/>
      <c r="D262" s="441"/>
      <c r="E262" s="441"/>
      <c r="F262" s="441"/>
      <c r="G262" s="441"/>
      <c r="H262" s="441"/>
      <c r="I262" s="441"/>
      <c r="J262" s="441"/>
      <c r="K262" s="441"/>
      <c r="L262" s="441"/>
      <c r="M262" s="441"/>
      <c r="N262" s="441"/>
      <c r="O262" s="441"/>
      <c r="P262" s="441"/>
      <c r="Q262" s="441"/>
      <c r="R262" s="441"/>
      <c r="S262" s="441"/>
      <c r="T262" s="441"/>
      <c r="U262" s="436"/>
      <c r="W262" s="442"/>
      <c r="X262" s="376"/>
    </row>
    <row r="263" spans="1:24" s="385" customFormat="1" ht="13.8" thickBot="1" x14ac:dyDescent="0.3">
      <c r="A263" s="443"/>
      <c r="B263" s="444"/>
      <c r="C263" s="445"/>
      <c r="D263" s="445"/>
      <c r="E263" s="445"/>
      <c r="F263" s="446"/>
      <c r="G263" s="446"/>
      <c r="H263" s="446"/>
      <c r="I263" s="446"/>
      <c r="J263" s="446"/>
      <c r="K263" s="446"/>
      <c r="L263" s="446"/>
      <c r="M263" s="446"/>
      <c r="N263" s="446"/>
      <c r="O263" s="446"/>
      <c r="P263" s="445"/>
      <c r="Q263" s="446"/>
      <c r="R263" s="446"/>
      <c r="S263" s="446"/>
      <c r="T263" s="446"/>
      <c r="U263" s="447"/>
      <c r="X263" s="376"/>
    </row>
    <row r="264" spans="1:24" s="385" customFormat="1" x14ac:dyDescent="0.25">
      <c r="A264" s="448"/>
      <c r="B264" s="448"/>
      <c r="C264" s="448"/>
      <c r="D264" s="448"/>
      <c r="E264" s="448"/>
      <c r="F264" s="449"/>
      <c r="G264" s="449"/>
      <c r="H264" s="449"/>
      <c r="I264" s="449"/>
      <c r="J264" s="449"/>
      <c r="K264" s="449"/>
      <c r="L264" s="449"/>
      <c r="M264" s="449"/>
      <c r="N264" s="449"/>
      <c r="O264" s="449"/>
      <c r="P264" s="448"/>
      <c r="Q264" s="449"/>
      <c r="R264" s="376"/>
      <c r="S264" s="376"/>
      <c r="T264" s="376"/>
      <c r="U264" s="376"/>
      <c r="X264" s="376"/>
    </row>
    <row r="265" spans="1:24" s="385" customFormat="1" x14ac:dyDescent="0.25">
      <c r="R265" s="450"/>
      <c r="S265" s="450"/>
      <c r="T265" s="450"/>
      <c r="U265" s="376"/>
      <c r="W265" s="442"/>
      <c r="X265" s="376"/>
    </row>
    <row r="266" spans="1:24" s="385" customFormat="1" x14ac:dyDescent="0.25">
      <c r="R266" s="376"/>
      <c r="S266" s="376"/>
      <c r="T266" s="376"/>
      <c r="U266" s="376"/>
      <c r="X266" s="376"/>
    </row>
    <row r="268" spans="1:24" x14ac:dyDescent="0.25">
      <c r="S268" s="387"/>
    </row>
  </sheetData>
  <mergeCells count="17">
    <mergeCell ref="A6:P6"/>
    <mergeCell ref="R6:U6"/>
    <mergeCell ref="A1:T1"/>
    <mergeCell ref="A2:Q2"/>
    <mergeCell ref="A3:T3"/>
    <mergeCell ref="A4:T4"/>
    <mergeCell ref="A5:T5"/>
    <mergeCell ref="R8:U8"/>
    <mergeCell ref="A10:U10"/>
    <mergeCell ref="A7:A9"/>
    <mergeCell ref="B7:P7"/>
    <mergeCell ref="B8:B9"/>
    <mergeCell ref="D8:D9"/>
    <mergeCell ref="F8:H8"/>
    <mergeCell ref="J8:L8"/>
    <mergeCell ref="N8:N9"/>
    <mergeCell ref="P8:P9"/>
  </mergeCells>
  <pageMargins left="0.70866141732283472" right="0.70866141732283472" top="0.74803149606299213" bottom="0.74803149606299213" header="0.31496062992125984" footer="0.31496062992125984"/>
  <pageSetup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F268"/>
  <sheetViews>
    <sheetView topLeftCell="A235" zoomScale="110" zoomScaleNormal="110" workbookViewId="0">
      <selection activeCell="G112" sqref="G112"/>
    </sheetView>
  </sheetViews>
  <sheetFormatPr baseColWidth="10" defaultRowHeight="13.2" x14ac:dyDescent="0.25"/>
  <cols>
    <col min="1" max="1" width="20" customWidth="1"/>
    <col min="2" max="2" width="34.5546875" customWidth="1"/>
    <col min="3" max="3" width="1" customWidth="1"/>
    <col min="4" max="4" width="14.6640625" customWidth="1"/>
    <col min="5" max="5" width="1" customWidth="1"/>
    <col min="6" max="8" width="10.88671875" customWidth="1"/>
    <col min="9" max="9" width="1" customWidth="1"/>
    <col min="10" max="12" width="10.88671875" customWidth="1"/>
    <col min="13" max="13" width="1" customWidth="1"/>
    <col min="14" max="14" width="19.44140625" customWidth="1"/>
    <col min="15" max="15" width="1" customWidth="1"/>
    <col min="16" max="16" width="16.88671875" customWidth="1"/>
    <col min="17" max="17" width="1" customWidth="1"/>
    <col min="18" max="18" width="12.6640625" customWidth="1"/>
    <col min="19" max="19" width="13" customWidth="1"/>
    <col min="20" max="20" width="13.109375" customWidth="1"/>
    <col min="21" max="21" width="14" customWidth="1"/>
    <col min="24" max="24" width="6.109375" customWidth="1"/>
    <col min="25" max="25" width="7.88671875" customWidth="1"/>
  </cols>
  <sheetData>
    <row r="1" spans="1:27" ht="18.75" customHeight="1" x14ac:dyDescent="0.25">
      <c r="A1" s="690" t="s">
        <v>0</v>
      </c>
      <c r="B1" s="690"/>
      <c r="C1" s="690"/>
      <c r="D1" s="690"/>
      <c r="E1" s="690"/>
      <c r="F1" s="690"/>
      <c r="G1" s="690"/>
      <c r="H1" s="690"/>
      <c r="I1" s="690"/>
      <c r="J1" s="690"/>
      <c r="K1" s="690"/>
      <c r="L1" s="690"/>
      <c r="M1" s="690"/>
      <c r="N1" s="690"/>
      <c r="O1" s="690"/>
      <c r="P1" s="690"/>
      <c r="Q1" s="690"/>
      <c r="R1" s="690"/>
      <c r="S1" s="690"/>
      <c r="T1" s="690"/>
      <c r="U1" s="466"/>
    </row>
    <row r="2" spans="1:27" ht="12" customHeight="1" x14ac:dyDescent="0.25">
      <c r="A2" s="691" t="s">
        <v>74</v>
      </c>
      <c r="B2" s="692"/>
      <c r="C2" s="692"/>
      <c r="D2" s="692"/>
      <c r="E2" s="692"/>
      <c r="F2" s="692"/>
      <c r="G2" s="692"/>
      <c r="H2" s="692"/>
      <c r="I2" s="692"/>
      <c r="J2" s="692"/>
      <c r="K2" s="692"/>
      <c r="L2" s="692"/>
      <c r="M2" s="692"/>
      <c r="N2" s="692"/>
      <c r="O2" s="692"/>
      <c r="P2" s="692"/>
      <c r="Q2" s="692"/>
      <c r="R2" s="466"/>
      <c r="S2" s="466"/>
      <c r="T2" s="466"/>
      <c r="U2" s="466"/>
    </row>
    <row r="3" spans="1:27" ht="14.25" customHeight="1" x14ac:dyDescent="0.25">
      <c r="A3" s="693" t="s">
        <v>194</v>
      </c>
      <c r="B3" s="692"/>
      <c r="C3" s="692"/>
      <c r="D3" s="692"/>
      <c r="E3" s="692"/>
      <c r="F3" s="692"/>
      <c r="G3" s="692"/>
      <c r="H3" s="692"/>
      <c r="I3" s="692"/>
      <c r="J3" s="692"/>
      <c r="K3" s="692"/>
      <c r="L3" s="692"/>
      <c r="M3" s="692"/>
      <c r="N3" s="692"/>
      <c r="O3" s="692"/>
      <c r="P3" s="692"/>
      <c r="Q3" s="692"/>
      <c r="R3" s="692"/>
      <c r="S3" s="692"/>
      <c r="T3" s="692"/>
      <c r="U3" s="467"/>
    </row>
    <row r="4" spans="1:27" ht="13.5" customHeight="1" x14ac:dyDescent="0.25">
      <c r="A4" s="694" t="s">
        <v>1</v>
      </c>
      <c r="B4" s="695"/>
      <c r="C4" s="695"/>
      <c r="D4" s="695"/>
      <c r="E4" s="695"/>
      <c r="F4" s="695"/>
      <c r="G4" s="695"/>
      <c r="H4" s="695"/>
      <c r="I4" s="695"/>
      <c r="J4" s="695"/>
      <c r="K4" s="695"/>
      <c r="L4" s="695"/>
      <c r="M4" s="695"/>
      <c r="N4" s="695"/>
      <c r="O4" s="695"/>
      <c r="P4" s="695"/>
      <c r="Q4" s="695"/>
      <c r="R4" s="695"/>
      <c r="S4" s="695"/>
      <c r="T4" s="695"/>
      <c r="U4" s="468"/>
    </row>
    <row r="5" spans="1:27" ht="14.25" customHeight="1" x14ac:dyDescent="0.25">
      <c r="A5" s="696" t="s">
        <v>196</v>
      </c>
      <c r="B5" s="695"/>
      <c r="C5" s="695"/>
      <c r="D5" s="695"/>
      <c r="E5" s="695"/>
      <c r="F5" s="695"/>
      <c r="G5" s="695"/>
      <c r="H5" s="695"/>
      <c r="I5" s="695"/>
      <c r="J5" s="695"/>
      <c r="K5" s="695"/>
      <c r="L5" s="695"/>
      <c r="M5" s="695"/>
      <c r="N5" s="695"/>
      <c r="O5" s="695"/>
      <c r="P5" s="695"/>
      <c r="Q5" s="695"/>
      <c r="R5" s="695"/>
      <c r="S5" s="695"/>
      <c r="T5" s="695"/>
      <c r="U5" s="468"/>
    </row>
    <row r="6" spans="1:27" ht="17.399999999999999" x14ac:dyDescent="0.25">
      <c r="A6" s="686" t="s">
        <v>182</v>
      </c>
      <c r="B6" s="687"/>
      <c r="C6" s="687"/>
      <c r="D6" s="687"/>
      <c r="E6" s="687"/>
      <c r="F6" s="687"/>
      <c r="G6" s="687"/>
      <c r="H6" s="687"/>
      <c r="I6" s="687"/>
      <c r="J6" s="687"/>
      <c r="K6" s="687"/>
      <c r="L6" s="687"/>
      <c r="M6" s="687"/>
      <c r="N6" s="687"/>
      <c r="O6" s="687"/>
      <c r="P6" s="688"/>
      <c r="Q6" s="15"/>
      <c r="R6" s="689" t="s">
        <v>197</v>
      </c>
      <c r="S6" s="687"/>
      <c r="T6" s="687"/>
      <c r="U6" s="688"/>
    </row>
    <row r="7" spans="1:27" ht="30" customHeight="1" x14ac:dyDescent="0.25">
      <c r="A7" s="677" t="s">
        <v>2</v>
      </c>
      <c r="B7" s="679" t="s">
        <v>3</v>
      </c>
      <c r="C7" s="680"/>
      <c r="D7" s="680"/>
      <c r="E7" s="680"/>
      <c r="F7" s="680"/>
      <c r="G7" s="680"/>
      <c r="H7" s="680"/>
      <c r="I7" s="680"/>
      <c r="J7" s="680"/>
      <c r="K7" s="680"/>
      <c r="L7" s="680"/>
      <c r="M7" s="680"/>
      <c r="N7" s="680"/>
      <c r="O7" s="680"/>
      <c r="P7" s="681"/>
      <c r="Q7" s="20"/>
      <c r="R7" s="284"/>
      <c r="S7" s="285"/>
      <c r="T7" s="285"/>
      <c r="U7" s="286"/>
    </row>
    <row r="8" spans="1:27" ht="25.5" customHeight="1" x14ac:dyDescent="0.25">
      <c r="A8" s="678"/>
      <c r="B8" s="682" t="s">
        <v>75</v>
      </c>
      <c r="C8" s="280"/>
      <c r="D8" s="682" t="s">
        <v>4</v>
      </c>
      <c r="E8" s="282"/>
      <c r="F8" s="683" t="s">
        <v>5</v>
      </c>
      <c r="G8" s="684"/>
      <c r="H8" s="685"/>
      <c r="I8" s="16"/>
      <c r="J8" s="673" t="s">
        <v>76</v>
      </c>
      <c r="K8" s="673"/>
      <c r="L8" s="673"/>
      <c r="M8" s="18"/>
      <c r="N8" s="673" t="s">
        <v>6</v>
      </c>
      <c r="O8" s="18"/>
      <c r="P8" s="673" t="s">
        <v>7</v>
      </c>
      <c r="Q8" s="18"/>
      <c r="R8" s="673" t="s">
        <v>8</v>
      </c>
      <c r="S8" s="673"/>
      <c r="T8" s="673"/>
      <c r="U8" s="673"/>
    </row>
    <row r="9" spans="1:27" ht="27.75" customHeight="1" x14ac:dyDescent="0.25">
      <c r="A9" s="678"/>
      <c r="B9" s="682"/>
      <c r="C9" s="281"/>
      <c r="D9" s="682"/>
      <c r="E9" s="283"/>
      <c r="F9" s="26" t="s">
        <v>47</v>
      </c>
      <c r="G9" s="26" t="s">
        <v>52</v>
      </c>
      <c r="H9" s="26" t="s">
        <v>48</v>
      </c>
      <c r="I9" s="17"/>
      <c r="J9" s="26" t="s">
        <v>47</v>
      </c>
      <c r="K9" s="26" t="s">
        <v>52</v>
      </c>
      <c r="L9" s="26" t="s">
        <v>48</v>
      </c>
      <c r="M9" s="19"/>
      <c r="N9" s="677"/>
      <c r="O9" s="19"/>
      <c r="P9" s="677"/>
      <c r="Q9" s="19"/>
      <c r="R9" s="26" t="s">
        <v>47</v>
      </c>
      <c r="S9" s="26" t="s">
        <v>52</v>
      </c>
      <c r="T9" s="26" t="s">
        <v>48</v>
      </c>
      <c r="U9" s="143" t="s">
        <v>180</v>
      </c>
    </row>
    <row r="10" spans="1:27" s="6" customFormat="1" ht="6" customHeight="1" thickBot="1" x14ac:dyDescent="0.45">
      <c r="A10" s="674"/>
      <c r="B10" s="675"/>
      <c r="C10" s="675"/>
      <c r="D10" s="675"/>
      <c r="E10" s="675"/>
      <c r="F10" s="675"/>
      <c r="G10" s="675"/>
      <c r="H10" s="675"/>
      <c r="I10" s="675"/>
      <c r="J10" s="675"/>
      <c r="K10" s="675"/>
      <c r="L10" s="675"/>
      <c r="M10" s="675"/>
      <c r="N10" s="675"/>
      <c r="O10" s="675"/>
      <c r="P10" s="675"/>
      <c r="Q10" s="675"/>
      <c r="R10" s="675"/>
      <c r="S10" s="675"/>
      <c r="T10" s="675"/>
      <c r="U10" s="676"/>
      <c r="X10"/>
    </row>
    <row r="11" spans="1:27" s="6" customFormat="1" ht="13.2" customHeight="1" x14ac:dyDescent="0.25">
      <c r="A11" s="470" t="str">
        <f>'[2]FRACCION I 2019'!A11</f>
        <v>U. A. de Baja California</v>
      </c>
      <c r="B11" s="471" t="s">
        <v>408</v>
      </c>
      <c r="C11" s="300"/>
      <c r="D11" s="471" t="s">
        <v>409</v>
      </c>
      <c r="E11" s="472"/>
      <c r="F11" s="473">
        <v>401.34</v>
      </c>
      <c r="G11" s="473">
        <v>401.34</v>
      </c>
      <c r="H11" s="473">
        <v>401.34</v>
      </c>
      <c r="I11" s="474"/>
      <c r="J11" s="475">
        <v>33</v>
      </c>
      <c r="K11" s="475">
        <v>33</v>
      </c>
      <c r="L11" s="475">
        <v>33</v>
      </c>
      <c r="M11" s="301"/>
      <c r="N11" s="471" t="s">
        <v>410</v>
      </c>
      <c r="O11" s="476"/>
      <c r="P11" s="471" t="s">
        <v>411</v>
      </c>
      <c r="Q11" s="172"/>
      <c r="R11" s="477">
        <f t="shared" ref="R11:T12" si="0">F11*J11</f>
        <v>13244.22</v>
      </c>
      <c r="S11" s="477">
        <f t="shared" si="0"/>
        <v>13244.22</v>
      </c>
      <c r="T11" s="477">
        <f t="shared" si="0"/>
        <v>13244.22</v>
      </c>
      <c r="U11" s="478">
        <f>R11+S11+T11</f>
        <v>39732.659999999996</v>
      </c>
      <c r="W11"/>
      <c r="X11"/>
      <c r="Y11"/>
      <c r="Z11"/>
      <c r="AA11"/>
    </row>
    <row r="12" spans="1:27" s="6" customFormat="1" ht="13.2" customHeight="1" x14ac:dyDescent="0.25">
      <c r="A12" s="479" t="s">
        <v>181</v>
      </c>
      <c r="B12" s="480" t="s">
        <v>412</v>
      </c>
      <c r="C12" s="302"/>
      <c r="D12" s="480" t="s">
        <v>409</v>
      </c>
      <c r="E12" s="481"/>
      <c r="F12" s="177">
        <v>533.6</v>
      </c>
      <c r="G12" s="177">
        <v>533.6</v>
      </c>
      <c r="H12" s="177">
        <v>533.6</v>
      </c>
      <c r="I12" s="482"/>
      <c r="J12" s="483">
        <v>40</v>
      </c>
      <c r="K12" s="483">
        <v>42</v>
      </c>
      <c r="L12" s="483">
        <v>42</v>
      </c>
      <c r="M12" s="484"/>
      <c r="N12" s="480" t="s">
        <v>410</v>
      </c>
      <c r="O12" s="485"/>
      <c r="P12" s="480" t="s">
        <v>411</v>
      </c>
      <c r="Q12" s="486"/>
      <c r="R12" s="487">
        <f t="shared" si="0"/>
        <v>21344</v>
      </c>
      <c r="S12" s="487">
        <f t="shared" si="0"/>
        <v>22411.200000000001</v>
      </c>
      <c r="T12" s="487">
        <f t="shared" si="0"/>
        <v>22411.200000000001</v>
      </c>
      <c r="U12" s="488">
        <f t="shared" ref="U12:U75" si="1">R12+S12+T12</f>
        <v>66166.399999999994</v>
      </c>
      <c r="W12"/>
      <c r="X12"/>
      <c r="Y12"/>
      <c r="Z12"/>
      <c r="AA12"/>
    </row>
    <row r="13" spans="1:27" s="6" customFormat="1" ht="13.2" customHeight="1" x14ac:dyDescent="0.25">
      <c r="A13" s="479" t="s">
        <v>181</v>
      </c>
      <c r="B13" s="480" t="s">
        <v>413</v>
      </c>
      <c r="C13" s="302"/>
      <c r="D13" s="480" t="s">
        <v>409</v>
      </c>
      <c r="E13" s="481"/>
      <c r="F13" s="177">
        <v>604.39</v>
      </c>
      <c r="G13" s="177">
        <v>604.39</v>
      </c>
      <c r="H13" s="177">
        <v>604.39</v>
      </c>
      <c r="I13" s="482"/>
      <c r="J13" s="483">
        <v>38506</v>
      </c>
      <c r="K13" s="483">
        <v>38624</v>
      </c>
      <c r="L13" s="483">
        <v>35714</v>
      </c>
      <c r="M13" s="484"/>
      <c r="N13" s="480" t="s">
        <v>410</v>
      </c>
      <c r="O13" s="485"/>
      <c r="P13" s="480" t="s">
        <v>411</v>
      </c>
      <c r="Q13" s="486"/>
      <c r="R13" s="487">
        <f>F13*J13+9429969.86</f>
        <v>32702611.199999999</v>
      </c>
      <c r="S13" s="487">
        <f>G13*K13+56755851.48</f>
        <v>80099810.840000004</v>
      </c>
      <c r="T13" s="487">
        <f>H13*L13+57076194.36</f>
        <v>78661378.819999993</v>
      </c>
      <c r="U13" s="488">
        <f t="shared" si="1"/>
        <v>191463800.86000001</v>
      </c>
      <c r="W13"/>
      <c r="X13"/>
      <c r="Y13"/>
      <c r="Z13"/>
      <c r="AA13"/>
    </row>
    <row r="14" spans="1:27" s="6" customFormat="1" ht="13.2" customHeight="1" x14ac:dyDescent="0.25">
      <c r="A14" s="479" t="s">
        <v>181</v>
      </c>
      <c r="B14" s="480" t="s">
        <v>414</v>
      </c>
      <c r="C14" s="302"/>
      <c r="D14" s="480" t="s">
        <v>409</v>
      </c>
      <c r="E14" s="481"/>
      <c r="F14" s="489">
        <v>19657.38</v>
      </c>
      <c r="G14" s="489">
        <v>19657.38</v>
      </c>
      <c r="H14" s="489">
        <v>19657.38</v>
      </c>
      <c r="I14" s="482"/>
      <c r="J14" s="483">
        <v>2</v>
      </c>
      <c r="K14" s="483">
        <v>2</v>
      </c>
      <c r="L14" s="483">
        <v>2</v>
      </c>
      <c r="M14" s="484"/>
      <c r="N14" s="480" t="s">
        <v>410</v>
      </c>
      <c r="O14" s="485"/>
      <c r="P14" s="480" t="s">
        <v>411</v>
      </c>
      <c r="Q14" s="486"/>
      <c r="R14" s="487">
        <f t="shared" ref="R14:T77" si="2">F14*J14</f>
        <v>39314.76</v>
      </c>
      <c r="S14" s="487">
        <f t="shared" si="2"/>
        <v>39314.76</v>
      </c>
      <c r="T14" s="487">
        <f t="shared" si="2"/>
        <v>39314.76</v>
      </c>
      <c r="U14" s="488">
        <f t="shared" si="1"/>
        <v>117944.28</v>
      </c>
      <c r="W14"/>
      <c r="X14"/>
      <c r="Y14"/>
      <c r="Z14"/>
      <c r="AA14"/>
    </row>
    <row r="15" spans="1:27" s="6" customFormat="1" ht="13.2" customHeight="1" x14ac:dyDescent="0.25">
      <c r="A15" s="479" t="s">
        <v>181</v>
      </c>
      <c r="B15" s="480" t="s">
        <v>415</v>
      </c>
      <c r="C15" s="302"/>
      <c r="D15" s="480" t="s">
        <v>409</v>
      </c>
      <c r="E15" s="481"/>
      <c r="F15" s="489">
        <v>22190.98</v>
      </c>
      <c r="G15" s="489">
        <v>22190.98</v>
      </c>
      <c r="H15" s="489">
        <v>22190.98</v>
      </c>
      <c r="I15" s="482"/>
      <c r="J15" s="483">
        <v>11</v>
      </c>
      <c r="K15" s="483">
        <v>11</v>
      </c>
      <c r="L15" s="483">
        <v>11</v>
      </c>
      <c r="M15" s="484"/>
      <c r="N15" s="480" t="s">
        <v>410</v>
      </c>
      <c r="O15" s="485"/>
      <c r="P15" s="480" t="s">
        <v>411</v>
      </c>
      <c r="Q15" s="486"/>
      <c r="R15" s="487">
        <f t="shared" si="2"/>
        <v>244100.78</v>
      </c>
      <c r="S15" s="487">
        <f t="shared" si="2"/>
        <v>244100.78</v>
      </c>
      <c r="T15" s="487">
        <f t="shared" si="2"/>
        <v>244100.78</v>
      </c>
      <c r="U15" s="488">
        <f t="shared" si="1"/>
        <v>732302.34</v>
      </c>
      <c r="W15"/>
      <c r="X15"/>
      <c r="Y15"/>
      <c r="Z15"/>
      <c r="AA15"/>
    </row>
    <row r="16" spans="1:27" s="6" customFormat="1" ht="13.2" customHeight="1" x14ac:dyDescent="0.25">
      <c r="A16" s="479" t="s">
        <v>181</v>
      </c>
      <c r="B16" s="480" t="s">
        <v>416</v>
      </c>
      <c r="C16" s="302"/>
      <c r="D16" s="480" t="s">
        <v>409</v>
      </c>
      <c r="E16" s="481"/>
      <c r="F16" s="489">
        <v>24763.99</v>
      </c>
      <c r="G16" s="489">
        <v>24763.99</v>
      </c>
      <c r="H16" s="489">
        <v>24763.99</v>
      </c>
      <c r="I16" s="482"/>
      <c r="J16" s="483">
        <v>90</v>
      </c>
      <c r="K16" s="483">
        <v>88</v>
      </c>
      <c r="L16" s="483">
        <v>89</v>
      </c>
      <c r="M16" s="484"/>
      <c r="N16" s="480" t="s">
        <v>410</v>
      </c>
      <c r="O16" s="485"/>
      <c r="P16" s="480" t="s">
        <v>411</v>
      </c>
      <c r="Q16" s="486"/>
      <c r="R16" s="487">
        <f t="shared" si="2"/>
        <v>2228759.1</v>
      </c>
      <c r="S16" s="487">
        <f t="shared" si="2"/>
        <v>2179231.12</v>
      </c>
      <c r="T16" s="487">
        <f t="shared" si="2"/>
        <v>2203995.1100000003</v>
      </c>
      <c r="U16" s="488">
        <f t="shared" si="1"/>
        <v>6611985.330000001</v>
      </c>
      <c r="W16"/>
      <c r="X16"/>
      <c r="Y16"/>
      <c r="Z16"/>
      <c r="AA16"/>
    </row>
    <row r="17" spans="1:27" s="6" customFormat="1" ht="13.2" customHeight="1" x14ac:dyDescent="0.25">
      <c r="A17" s="479" t="s">
        <v>181</v>
      </c>
      <c r="B17" s="480" t="s">
        <v>417</v>
      </c>
      <c r="C17" s="302"/>
      <c r="D17" s="480" t="s">
        <v>409</v>
      </c>
      <c r="E17" s="481"/>
      <c r="F17" s="489">
        <v>28671.72</v>
      </c>
      <c r="G17" s="489">
        <v>28671.72</v>
      </c>
      <c r="H17" s="489">
        <v>28671.72</v>
      </c>
      <c r="I17" s="482"/>
      <c r="J17" s="483">
        <v>251</v>
      </c>
      <c r="K17" s="483">
        <v>252</v>
      </c>
      <c r="L17" s="483">
        <v>249</v>
      </c>
      <c r="M17" s="484"/>
      <c r="N17" s="480" t="s">
        <v>410</v>
      </c>
      <c r="O17" s="485"/>
      <c r="P17" s="480" t="s">
        <v>411</v>
      </c>
      <c r="Q17" s="486"/>
      <c r="R17" s="487">
        <f t="shared" si="2"/>
        <v>7196601.7200000007</v>
      </c>
      <c r="S17" s="487">
        <f t="shared" si="2"/>
        <v>7225273.4400000004</v>
      </c>
      <c r="T17" s="487">
        <f t="shared" si="2"/>
        <v>7139258.2800000003</v>
      </c>
      <c r="U17" s="488">
        <f t="shared" si="1"/>
        <v>21561133.440000001</v>
      </c>
      <c r="W17"/>
      <c r="X17"/>
      <c r="Y17"/>
      <c r="Z17"/>
      <c r="AA17"/>
    </row>
    <row r="18" spans="1:27" s="6" customFormat="1" ht="13.2" customHeight="1" x14ac:dyDescent="0.25">
      <c r="A18" s="479" t="s">
        <v>181</v>
      </c>
      <c r="B18" s="480" t="s">
        <v>418</v>
      </c>
      <c r="C18" s="302"/>
      <c r="D18" s="480" t="s">
        <v>409</v>
      </c>
      <c r="E18" s="481"/>
      <c r="F18" s="489">
        <v>33880.1</v>
      </c>
      <c r="G18" s="489">
        <v>33880.1</v>
      </c>
      <c r="H18" s="489">
        <v>33880.1</v>
      </c>
      <c r="I18" s="482"/>
      <c r="J18" s="483">
        <v>429</v>
      </c>
      <c r="K18" s="483">
        <v>429</v>
      </c>
      <c r="L18" s="483">
        <v>432</v>
      </c>
      <c r="M18" s="484"/>
      <c r="N18" s="480" t="s">
        <v>410</v>
      </c>
      <c r="O18" s="485"/>
      <c r="P18" s="480" t="s">
        <v>411</v>
      </c>
      <c r="Q18" s="486"/>
      <c r="R18" s="487">
        <f t="shared" si="2"/>
        <v>14534562.899999999</v>
      </c>
      <c r="S18" s="487">
        <f t="shared" si="2"/>
        <v>14534562.899999999</v>
      </c>
      <c r="T18" s="487">
        <f t="shared" si="2"/>
        <v>14636203.199999999</v>
      </c>
      <c r="U18" s="488">
        <f t="shared" si="1"/>
        <v>43705329</v>
      </c>
      <c r="W18"/>
      <c r="X18"/>
      <c r="Y18"/>
      <c r="Z18"/>
      <c r="AA18"/>
    </row>
    <row r="19" spans="1:27" s="6" customFormat="1" ht="13.2" customHeight="1" x14ac:dyDescent="0.25">
      <c r="A19" s="479" t="s">
        <v>181</v>
      </c>
      <c r="B19" s="480" t="s">
        <v>419</v>
      </c>
      <c r="C19" s="302"/>
      <c r="D19" s="480" t="s">
        <v>409</v>
      </c>
      <c r="E19" s="481"/>
      <c r="F19" s="489">
        <v>39094.19</v>
      </c>
      <c r="G19" s="489">
        <v>39094.19</v>
      </c>
      <c r="H19" s="489">
        <v>39094.19</v>
      </c>
      <c r="I19" s="482"/>
      <c r="J19" s="483">
        <v>361</v>
      </c>
      <c r="K19" s="483">
        <v>363</v>
      </c>
      <c r="L19" s="483">
        <v>363</v>
      </c>
      <c r="M19" s="484"/>
      <c r="N19" s="480" t="s">
        <v>410</v>
      </c>
      <c r="O19" s="485"/>
      <c r="P19" s="480" t="s">
        <v>411</v>
      </c>
      <c r="Q19" s="486"/>
      <c r="R19" s="487">
        <f t="shared" si="2"/>
        <v>14113002.590000002</v>
      </c>
      <c r="S19" s="487">
        <f t="shared" si="2"/>
        <v>14191190.970000001</v>
      </c>
      <c r="T19" s="487">
        <f t="shared" si="2"/>
        <v>14191190.970000001</v>
      </c>
      <c r="U19" s="488">
        <f t="shared" si="1"/>
        <v>42495384.530000001</v>
      </c>
      <c r="W19"/>
      <c r="X19"/>
      <c r="Y19"/>
      <c r="Z19"/>
      <c r="AA19"/>
    </row>
    <row r="20" spans="1:27" s="6" customFormat="1" ht="13.2" customHeight="1" x14ac:dyDescent="0.25">
      <c r="A20" s="479" t="s">
        <v>181</v>
      </c>
      <c r="B20" s="480" t="s">
        <v>420</v>
      </c>
      <c r="C20" s="302"/>
      <c r="D20" s="480" t="s">
        <v>409</v>
      </c>
      <c r="E20" s="481"/>
      <c r="F20" s="489">
        <v>7811.6</v>
      </c>
      <c r="G20" s="489">
        <v>7811.6</v>
      </c>
      <c r="H20" s="489">
        <v>7811.6</v>
      </c>
      <c r="I20" s="482"/>
      <c r="J20" s="483">
        <v>1</v>
      </c>
      <c r="K20" s="483">
        <v>1</v>
      </c>
      <c r="L20" s="483">
        <v>1</v>
      </c>
      <c r="M20" s="484"/>
      <c r="N20" s="480" t="s">
        <v>410</v>
      </c>
      <c r="O20" s="485"/>
      <c r="P20" s="480" t="s">
        <v>411</v>
      </c>
      <c r="Q20" s="486"/>
      <c r="R20" s="487">
        <f t="shared" si="2"/>
        <v>7811.6</v>
      </c>
      <c r="S20" s="487">
        <f t="shared" si="2"/>
        <v>7811.6</v>
      </c>
      <c r="T20" s="487">
        <f t="shared" si="2"/>
        <v>7811.6</v>
      </c>
      <c r="U20" s="488">
        <f t="shared" si="1"/>
        <v>23434.800000000003</v>
      </c>
      <c r="W20"/>
      <c r="X20"/>
      <c r="Y20"/>
      <c r="Z20"/>
      <c r="AA20"/>
    </row>
    <row r="21" spans="1:27" s="6" customFormat="1" ht="13.2" customHeight="1" x14ac:dyDescent="0.25">
      <c r="A21" s="479" t="s">
        <v>181</v>
      </c>
      <c r="B21" s="480" t="s">
        <v>421</v>
      </c>
      <c r="C21" s="302"/>
      <c r="D21" s="480" t="s">
        <v>409</v>
      </c>
      <c r="E21" s="481"/>
      <c r="F21" s="489">
        <v>8212.16</v>
      </c>
      <c r="G21" s="489">
        <v>8212.16</v>
      </c>
      <c r="H21" s="489">
        <v>8212.16</v>
      </c>
      <c r="I21" s="482"/>
      <c r="J21" s="483">
        <v>1</v>
      </c>
      <c r="K21" s="483">
        <v>1</v>
      </c>
      <c r="L21" s="483">
        <v>1</v>
      </c>
      <c r="M21" s="484"/>
      <c r="N21" s="480" t="s">
        <v>410</v>
      </c>
      <c r="O21" s="485"/>
      <c r="P21" s="480" t="s">
        <v>411</v>
      </c>
      <c r="Q21" s="486"/>
      <c r="R21" s="487">
        <f t="shared" si="2"/>
        <v>8212.16</v>
      </c>
      <c r="S21" s="487">
        <f t="shared" si="2"/>
        <v>8212.16</v>
      </c>
      <c r="T21" s="487">
        <f t="shared" si="2"/>
        <v>8212.16</v>
      </c>
      <c r="U21" s="488">
        <f t="shared" si="1"/>
        <v>24636.48</v>
      </c>
      <c r="W21"/>
      <c r="X21"/>
      <c r="Y21"/>
      <c r="Z21"/>
      <c r="AA21"/>
    </row>
    <row r="22" spans="1:27" s="6" customFormat="1" ht="13.2" customHeight="1" x14ac:dyDescent="0.25">
      <c r="A22" s="479" t="s">
        <v>181</v>
      </c>
      <c r="B22" s="480" t="s">
        <v>422</v>
      </c>
      <c r="C22" s="302"/>
      <c r="D22" s="480" t="s">
        <v>409</v>
      </c>
      <c r="E22" s="481"/>
      <c r="F22" s="489">
        <v>11095.47</v>
      </c>
      <c r="G22" s="489">
        <v>11095.47</v>
      </c>
      <c r="H22" s="489">
        <v>11095.47</v>
      </c>
      <c r="I22" s="482"/>
      <c r="J22" s="483">
        <v>4</v>
      </c>
      <c r="K22" s="483">
        <v>3</v>
      </c>
      <c r="L22" s="483">
        <v>3</v>
      </c>
      <c r="M22" s="484"/>
      <c r="N22" s="480" t="s">
        <v>410</v>
      </c>
      <c r="O22" s="485"/>
      <c r="P22" s="480" t="s">
        <v>411</v>
      </c>
      <c r="Q22" s="486"/>
      <c r="R22" s="487">
        <f t="shared" si="2"/>
        <v>44381.88</v>
      </c>
      <c r="S22" s="487">
        <f t="shared" si="2"/>
        <v>33286.409999999996</v>
      </c>
      <c r="T22" s="487">
        <f t="shared" si="2"/>
        <v>33286.409999999996</v>
      </c>
      <c r="U22" s="488">
        <f t="shared" si="1"/>
        <v>110954.69999999998</v>
      </c>
      <c r="W22"/>
      <c r="X22"/>
      <c r="Y22"/>
      <c r="Z22"/>
      <c r="AA22"/>
    </row>
    <row r="23" spans="1:27" s="6" customFormat="1" ht="13.2" customHeight="1" x14ac:dyDescent="0.25">
      <c r="A23" s="479" t="s">
        <v>181</v>
      </c>
      <c r="B23" s="480" t="s">
        <v>423</v>
      </c>
      <c r="C23" s="302"/>
      <c r="D23" s="480" t="s">
        <v>409</v>
      </c>
      <c r="E23" s="481"/>
      <c r="F23" s="489">
        <v>12382</v>
      </c>
      <c r="G23" s="489">
        <v>12382</v>
      </c>
      <c r="H23" s="489">
        <v>12382</v>
      </c>
      <c r="I23" s="482"/>
      <c r="J23" s="483">
        <v>4</v>
      </c>
      <c r="K23" s="483">
        <v>4</v>
      </c>
      <c r="L23" s="483">
        <v>4</v>
      </c>
      <c r="M23" s="484"/>
      <c r="N23" s="480" t="s">
        <v>410</v>
      </c>
      <c r="O23" s="485"/>
      <c r="P23" s="480" t="s">
        <v>411</v>
      </c>
      <c r="Q23" s="486"/>
      <c r="R23" s="487">
        <f t="shared" si="2"/>
        <v>49528</v>
      </c>
      <c r="S23" s="487">
        <f t="shared" si="2"/>
        <v>49528</v>
      </c>
      <c r="T23" s="487">
        <f t="shared" si="2"/>
        <v>49528</v>
      </c>
      <c r="U23" s="488">
        <f t="shared" si="1"/>
        <v>148584</v>
      </c>
      <c r="W23"/>
      <c r="X23"/>
      <c r="Y23"/>
      <c r="Z23"/>
      <c r="AA23"/>
    </row>
    <row r="24" spans="1:27" s="6" customFormat="1" ht="13.2" customHeight="1" x14ac:dyDescent="0.25">
      <c r="A24" s="479" t="s">
        <v>181</v>
      </c>
      <c r="B24" s="480" t="s">
        <v>424</v>
      </c>
      <c r="C24" s="302"/>
      <c r="D24" s="480" t="s">
        <v>409</v>
      </c>
      <c r="E24" s="481"/>
      <c r="F24" s="489">
        <v>14335.84</v>
      </c>
      <c r="G24" s="489">
        <v>14335.84</v>
      </c>
      <c r="H24" s="489">
        <v>14335.84</v>
      </c>
      <c r="I24" s="482"/>
      <c r="J24" s="483">
        <v>5</v>
      </c>
      <c r="K24" s="483">
        <v>5</v>
      </c>
      <c r="L24" s="483">
        <v>5</v>
      </c>
      <c r="M24" s="484"/>
      <c r="N24" s="480" t="s">
        <v>410</v>
      </c>
      <c r="O24" s="485"/>
      <c r="P24" s="480" t="s">
        <v>411</v>
      </c>
      <c r="Q24" s="486"/>
      <c r="R24" s="487">
        <f t="shared" si="2"/>
        <v>71679.199999999997</v>
      </c>
      <c r="S24" s="487">
        <f t="shared" si="2"/>
        <v>71679.199999999997</v>
      </c>
      <c r="T24" s="487">
        <f t="shared" si="2"/>
        <v>71679.199999999997</v>
      </c>
      <c r="U24" s="488">
        <f t="shared" si="1"/>
        <v>215037.59999999998</v>
      </c>
      <c r="W24"/>
      <c r="X24"/>
      <c r="Y24"/>
      <c r="Z24"/>
      <c r="AA24"/>
    </row>
    <row r="25" spans="1:27" s="6" customFormat="1" ht="13.2" customHeight="1" x14ac:dyDescent="0.25">
      <c r="A25" s="479" t="s">
        <v>181</v>
      </c>
      <c r="B25" s="480" t="s">
        <v>425</v>
      </c>
      <c r="C25" s="302"/>
      <c r="D25" s="480" t="s">
        <v>409</v>
      </c>
      <c r="E25" s="481"/>
      <c r="F25" s="489">
        <v>16940.080000000002</v>
      </c>
      <c r="G25" s="489">
        <v>16940.080000000002</v>
      </c>
      <c r="H25" s="489">
        <v>16940.080000000002</v>
      </c>
      <c r="I25" s="482"/>
      <c r="J25" s="483">
        <v>1</v>
      </c>
      <c r="K25" s="483">
        <v>1</v>
      </c>
      <c r="L25" s="483">
        <v>1</v>
      </c>
      <c r="M25" s="484"/>
      <c r="N25" s="480" t="s">
        <v>410</v>
      </c>
      <c r="O25" s="485"/>
      <c r="P25" s="480" t="s">
        <v>411</v>
      </c>
      <c r="Q25" s="486"/>
      <c r="R25" s="487">
        <f t="shared" si="2"/>
        <v>16940.080000000002</v>
      </c>
      <c r="S25" s="487">
        <f t="shared" si="2"/>
        <v>16940.080000000002</v>
      </c>
      <c r="T25" s="487">
        <f t="shared" si="2"/>
        <v>16940.080000000002</v>
      </c>
      <c r="U25" s="488">
        <f t="shared" si="1"/>
        <v>50820.240000000005</v>
      </c>
      <c r="W25"/>
      <c r="X25"/>
      <c r="Y25"/>
      <c r="Z25"/>
      <c r="AA25"/>
    </row>
    <row r="26" spans="1:27" s="6" customFormat="1" ht="13.2" customHeight="1" x14ac:dyDescent="0.25">
      <c r="A26" s="479" t="s">
        <v>181</v>
      </c>
      <c r="B26" s="480" t="s">
        <v>426</v>
      </c>
      <c r="C26" s="302"/>
      <c r="D26" s="480" t="s">
        <v>409</v>
      </c>
      <c r="E26" s="481"/>
      <c r="F26" s="489">
        <v>19547.11</v>
      </c>
      <c r="G26" s="489">
        <v>19547.11</v>
      </c>
      <c r="H26" s="489">
        <v>19547.11</v>
      </c>
      <c r="I26" s="482"/>
      <c r="J26" s="483">
        <v>3</v>
      </c>
      <c r="K26" s="483">
        <v>3</v>
      </c>
      <c r="L26" s="483">
        <v>3</v>
      </c>
      <c r="M26" s="484"/>
      <c r="N26" s="480" t="s">
        <v>410</v>
      </c>
      <c r="O26" s="485"/>
      <c r="P26" s="480" t="s">
        <v>411</v>
      </c>
      <c r="Q26" s="486"/>
      <c r="R26" s="487">
        <f t="shared" si="2"/>
        <v>58641.33</v>
      </c>
      <c r="S26" s="487">
        <f t="shared" si="2"/>
        <v>58641.33</v>
      </c>
      <c r="T26" s="487">
        <f t="shared" si="2"/>
        <v>58641.33</v>
      </c>
      <c r="U26" s="488">
        <f t="shared" si="1"/>
        <v>175923.99</v>
      </c>
      <c r="W26"/>
      <c r="X26"/>
      <c r="Y26"/>
      <c r="Z26"/>
      <c r="AA26"/>
    </row>
    <row r="27" spans="1:27" s="6" customFormat="1" ht="13.2" customHeight="1" x14ac:dyDescent="0.25">
      <c r="A27" s="479" t="s">
        <v>181</v>
      </c>
      <c r="B27" s="480" t="s">
        <v>427</v>
      </c>
      <c r="C27" s="302"/>
      <c r="D27" s="480" t="s">
        <v>409</v>
      </c>
      <c r="E27" s="481"/>
      <c r="F27" s="177">
        <v>333.19</v>
      </c>
      <c r="G27" s="177">
        <v>333.19</v>
      </c>
      <c r="H27" s="177">
        <v>333.19</v>
      </c>
      <c r="I27" s="482"/>
      <c r="J27" s="483">
        <v>128</v>
      </c>
      <c r="K27" s="483">
        <v>128</v>
      </c>
      <c r="L27" s="483">
        <v>128</v>
      </c>
      <c r="M27" s="484"/>
      <c r="N27" s="480" t="s">
        <v>410</v>
      </c>
      <c r="O27" s="485"/>
      <c r="P27" s="480" t="s">
        <v>411</v>
      </c>
      <c r="Q27" s="486"/>
      <c r="R27" s="487">
        <f t="shared" si="2"/>
        <v>42648.32</v>
      </c>
      <c r="S27" s="487">
        <f t="shared" si="2"/>
        <v>42648.32</v>
      </c>
      <c r="T27" s="487">
        <f t="shared" si="2"/>
        <v>42648.32</v>
      </c>
      <c r="U27" s="488">
        <f t="shared" si="1"/>
        <v>127944.95999999999</v>
      </c>
      <c r="W27"/>
      <c r="X27"/>
      <c r="Y27"/>
      <c r="Z27"/>
      <c r="AA27"/>
    </row>
    <row r="28" spans="1:27" s="6" customFormat="1" ht="13.2" customHeight="1" x14ac:dyDescent="0.25">
      <c r="A28" s="479" t="s">
        <v>181</v>
      </c>
      <c r="B28" s="480" t="s">
        <v>428</v>
      </c>
      <c r="C28" s="302"/>
      <c r="D28" s="480" t="s">
        <v>409</v>
      </c>
      <c r="E28" s="481"/>
      <c r="F28" s="177">
        <v>390.05</v>
      </c>
      <c r="G28" s="177">
        <v>390.05</v>
      </c>
      <c r="H28" s="177">
        <v>390.05</v>
      </c>
      <c r="I28" s="482"/>
      <c r="J28" s="483">
        <v>158</v>
      </c>
      <c r="K28" s="483">
        <v>158</v>
      </c>
      <c r="L28" s="483">
        <v>158</v>
      </c>
      <c r="M28" s="484"/>
      <c r="N28" s="480" t="s">
        <v>410</v>
      </c>
      <c r="O28" s="485"/>
      <c r="P28" s="480" t="s">
        <v>411</v>
      </c>
      <c r="Q28" s="486"/>
      <c r="R28" s="487">
        <f t="shared" si="2"/>
        <v>61627.9</v>
      </c>
      <c r="S28" s="487">
        <f t="shared" si="2"/>
        <v>61627.9</v>
      </c>
      <c r="T28" s="487">
        <f t="shared" si="2"/>
        <v>61627.9</v>
      </c>
      <c r="U28" s="488">
        <f t="shared" si="1"/>
        <v>184883.7</v>
      </c>
      <c r="W28"/>
      <c r="X28"/>
      <c r="Y28"/>
      <c r="Z28"/>
      <c r="AA28"/>
    </row>
    <row r="29" spans="1:27" s="6" customFormat="1" ht="13.2" customHeight="1" x14ac:dyDescent="0.25">
      <c r="A29" s="479" t="s">
        <v>181</v>
      </c>
      <c r="B29" s="480" t="s">
        <v>429</v>
      </c>
      <c r="C29" s="302"/>
      <c r="D29" s="480" t="s">
        <v>409</v>
      </c>
      <c r="E29" s="481"/>
      <c r="F29" s="177">
        <v>490.74</v>
      </c>
      <c r="G29" s="177">
        <v>490.74</v>
      </c>
      <c r="H29" s="177">
        <v>490.74</v>
      </c>
      <c r="I29" s="482"/>
      <c r="J29" s="483">
        <v>232</v>
      </c>
      <c r="K29" s="483">
        <v>228</v>
      </c>
      <c r="L29" s="483">
        <v>228</v>
      </c>
      <c r="M29" s="484"/>
      <c r="N29" s="480" t="s">
        <v>410</v>
      </c>
      <c r="O29" s="485"/>
      <c r="P29" s="480" t="s">
        <v>411</v>
      </c>
      <c r="Q29" s="486"/>
      <c r="R29" s="487">
        <f t="shared" si="2"/>
        <v>113851.68000000001</v>
      </c>
      <c r="S29" s="487">
        <f t="shared" si="2"/>
        <v>111888.72</v>
      </c>
      <c r="T29" s="487">
        <f t="shared" si="2"/>
        <v>111888.72</v>
      </c>
      <c r="U29" s="488">
        <f t="shared" si="1"/>
        <v>337629.12</v>
      </c>
      <c r="W29"/>
      <c r="X29"/>
      <c r="Y29"/>
      <c r="Z29"/>
      <c r="AA29"/>
    </row>
    <row r="30" spans="1:27" s="6" customFormat="1" ht="13.2" customHeight="1" x14ac:dyDescent="0.25">
      <c r="A30" s="479" t="s">
        <v>181</v>
      </c>
      <c r="B30" s="480" t="s">
        <v>430</v>
      </c>
      <c r="C30" s="302"/>
      <c r="D30" s="480" t="s">
        <v>409</v>
      </c>
      <c r="E30" s="481"/>
      <c r="F30" s="177">
        <v>508.83</v>
      </c>
      <c r="G30" s="177">
        <v>508.83</v>
      </c>
      <c r="H30" s="177">
        <v>508.83</v>
      </c>
      <c r="I30" s="482"/>
      <c r="J30" s="483">
        <v>13081</v>
      </c>
      <c r="K30" s="483">
        <v>12979</v>
      </c>
      <c r="L30" s="483">
        <v>12891</v>
      </c>
      <c r="M30" s="484"/>
      <c r="N30" s="480" t="s">
        <v>410</v>
      </c>
      <c r="O30" s="485"/>
      <c r="P30" s="480" t="s">
        <v>411</v>
      </c>
      <c r="Q30" s="486"/>
      <c r="R30" s="487">
        <f t="shared" si="2"/>
        <v>6656005.2299999995</v>
      </c>
      <c r="S30" s="487">
        <f t="shared" si="2"/>
        <v>6604104.5699999994</v>
      </c>
      <c r="T30" s="487">
        <f t="shared" si="2"/>
        <v>6559327.5299999993</v>
      </c>
      <c r="U30" s="488">
        <f t="shared" si="1"/>
        <v>19819437.329999998</v>
      </c>
      <c r="W30"/>
      <c r="X30"/>
      <c r="Y30"/>
      <c r="Z30"/>
      <c r="AA30"/>
    </row>
    <row r="31" spans="1:27" s="6" customFormat="1" ht="13.2" customHeight="1" x14ac:dyDescent="0.25">
      <c r="A31" s="479" t="s">
        <v>181</v>
      </c>
      <c r="B31" s="480" t="s">
        <v>431</v>
      </c>
      <c r="C31" s="302"/>
      <c r="D31" s="480" t="s">
        <v>409</v>
      </c>
      <c r="E31" s="481"/>
      <c r="F31" s="177">
        <v>320.11</v>
      </c>
      <c r="G31" s="177">
        <v>320.11</v>
      </c>
      <c r="H31" s="177">
        <v>320.11</v>
      </c>
      <c r="I31" s="482"/>
      <c r="J31" s="483">
        <v>210</v>
      </c>
      <c r="K31" s="483">
        <v>210</v>
      </c>
      <c r="L31" s="483">
        <v>210</v>
      </c>
      <c r="M31" s="484"/>
      <c r="N31" s="480" t="s">
        <v>410</v>
      </c>
      <c r="O31" s="485"/>
      <c r="P31" s="480" t="s">
        <v>411</v>
      </c>
      <c r="Q31" s="486"/>
      <c r="R31" s="487">
        <f t="shared" si="2"/>
        <v>67223.100000000006</v>
      </c>
      <c r="S31" s="487">
        <f t="shared" si="2"/>
        <v>67223.100000000006</v>
      </c>
      <c r="T31" s="487">
        <f t="shared" si="2"/>
        <v>67223.100000000006</v>
      </c>
      <c r="U31" s="488">
        <f t="shared" si="1"/>
        <v>201669.30000000002</v>
      </c>
      <c r="W31"/>
      <c r="X31"/>
      <c r="Y31"/>
      <c r="Z31"/>
      <c r="AA31"/>
    </row>
    <row r="32" spans="1:27" s="6" customFormat="1" ht="13.2" customHeight="1" x14ac:dyDescent="0.25">
      <c r="A32" s="479" t="s">
        <v>181</v>
      </c>
      <c r="B32" s="480" t="s">
        <v>432</v>
      </c>
      <c r="C32" s="302"/>
      <c r="D32" s="480" t="s">
        <v>409</v>
      </c>
      <c r="E32" s="481"/>
      <c r="F32" s="177">
        <v>656.85</v>
      </c>
      <c r="G32" s="177">
        <v>656.85</v>
      </c>
      <c r="H32" s="177">
        <v>656.85</v>
      </c>
      <c r="I32" s="482"/>
      <c r="J32" s="483">
        <v>20</v>
      </c>
      <c r="K32" s="483">
        <v>20</v>
      </c>
      <c r="L32" s="483">
        <v>20</v>
      </c>
      <c r="M32" s="484"/>
      <c r="N32" s="480" t="s">
        <v>410</v>
      </c>
      <c r="O32" s="485"/>
      <c r="P32" s="480" t="s">
        <v>411</v>
      </c>
      <c r="Q32" s="486"/>
      <c r="R32" s="487">
        <f t="shared" si="2"/>
        <v>13137</v>
      </c>
      <c r="S32" s="487">
        <f t="shared" si="2"/>
        <v>13137</v>
      </c>
      <c r="T32" s="487">
        <f t="shared" si="2"/>
        <v>13137</v>
      </c>
      <c r="U32" s="488">
        <f t="shared" si="1"/>
        <v>39411</v>
      </c>
      <c r="W32"/>
      <c r="X32"/>
      <c r="Y32"/>
      <c r="Z32"/>
      <c r="AA32"/>
    </row>
    <row r="33" spans="1:27" s="6" customFormat="1" ht="13.2" customHeight="1" x14ac:dyDescent="0.25">
      <c r="A33" s="479" t="s">
        <v>181</v>
      </c>
      <c r="B33" s="480" t="s">
        <v>433</v>
      </c>
      <c r="C33" s="302"/>
      <c r="D33" s="480" t="s">
        <v>409</v>
      </c>
      <c r="E33" s="481"/>
      <c r="F33" s="177">
        <v>711.58</v>
      </c>
      <c r="G33" s="177">
        <v>711.58</v>
      </c>
      <c r="H33" s="177">
        <v>711.58</v>
      </c>
      <c r="I33" s="482"/>
      <c r="J33" s="483">
        <v>75</v>
      </c>
      <c r="K33" s="483">
        <v>59</v>
      </c>
      <c r="L33" s="483">
        <v>59</v>
      </c>
      <c r="M33" s="484"/>
      <c r="N33" s="480" t="s">
        <v>410</v>
      </c>
      <c r="O33" s="485"/>
      <c r="P33" s="480" t="s">
        <v>411</v>
      </c>
      <c r="Q33" s="486"/>
      <c r="R33" s="487">
        <f t="shared" si="2"/>
        <v>53368.5</v>
      </c>
      <c r="S33" s="487">
        <f t="shared" si="2"/>
        <v>41983.22</v>
      </c>
      <c r="T33" s="487">
        <f t="shared" si="2"/>
        <v>41983.22</v>
      </c>
      <c r="U33" s="488">
        <f t="shared" si="1"/>
        <v>137334.94</v>
      </c>
      <c r="W33"/>
      <c r="X33"/>
      <c r="Y33"/>
      <c r="Z33"/>
      <c r="AA33"/>
    </row>
    <row r="34" spans="1:27" s="6" customFormat="1" ht="13.2" customHeight="1" x14ac:dyDescent="0.25">
      <c r="A34" s="479" t="s">
        <v>181</v>
      </c>
      <c r="B34" s="480" t="s">
        <v>434</v>
      </c>
      <c r="C34" s="302"/>
      <c r="D34" s="480" t="s">
        <v>409</v>
      </c>
      <c r="E34" s="481"/>
      <c r="F34" s="177">
        <v>766.5</v>
      </c>
      <c r="G34" s="177">
        <v>766.5</v>
      </c>
      <c r="H34" s="177">
        <v>766.5</v>
      </c>
      <c r="I34" s="482"/>
      <c r="J34" s="483">
        <v>59</v>
      </c>
      <c r="K34" s="483">
        <v>59</v>
      </c>
      <c r="L34" s="483">
        <v>59</v>
      </c>
      <c r="M34" s="484"/>
      <c r="N34" s="480" t="s">
        <v>410</v>
      </c>
      <c r="O34" s="485"/>
      <c r="P34" s="480" t="s">
        <v>411</v>
      </c>
      <c r="Q34" s="486"/>
      <c r="R34" s="487">
        <f t="shared" si="2"/>
        <v>45223.5</v>
      </c>
      <c r="S34" s="487">
        <f t="shared" si="2"/>
        <v>45223.5</v>
      </c>
      <c r="T34" s="487">
        <f t="shared" si="2"/>
        <v>45223.5</v>
      </c>
      <c r="U34" s="488">
        <f t="shared" si="1"/>
        <v>135670.5</v>
      </c>
      <c r="W34"/>
      <c r="X34"/>
      <c r="Y34"/>
      <c r="Z34"/>
      <c r="AA34"/>
    </row>
    <row r="35" spans="1:27" s="6" customFormat="1" ht="13.2" customHeight="1" x14ac:dyDescent="0.25">
      <c r="A35" s="479" t="s">
        <v>181</v>
      </c>
      <c r="B35" s="480" t="s">
        <v>435</v>
      </c>
      <c r="C35" s="302"/>
      <c r="D35" s="480" t="s">
        <v>409</v>
      </c>
      <c r="E35" s="481"/>
      <c r="F35" s="177">
        <v>875.83</v>
      </c>
      <c r="G35" s="177">
        <v>875.83</v>
      </c>
      <c r="H35" s="177">
        <v>875.83</v>
      </c>
      <c r="I35" s="482"/>
      <c r="J35" s="483">
        <v>4</v>
      </c>
      <c r="K35" s="483">
        <v>4</v>
      </c>
      <c r="L35" s="483">
        <v>4</v>
      </c>
      <c r="M35" s="484"/>
      <c r="N35" s="480" t="s">
        <v>410</v>
      </c>
      <c r="O35" s="485"/>
      <c r="P35" s="480" t="s">
        <v>411</v>
      </c>
      <c r="Q35" s="486"/>
      <c r="R35" s="487">
        <f t="shared" si="2"/>
        <v>3503.32</v>
      </c>
      <c r="S35" s="487">
        <f t="shared" si="2"/>
        <v>3503.32</v>
      </c>
      <c r="T35" s="487">
        <f t="shared" si="2"/>
        <v>3503.32</v>
      </c>
      <c r="U35" s="488">
        <f t="shared" si="1"/>
        <v>10509.960000000001</v>
      </c>
      <c r="W35"/>
      <c r="X35"/>
      <c r="Y35"/>
      <c r="Z35"/>
      <c r="AA35"/>
    </row>
    <row r="36" spans="1:27" s="6" customFormat="1" ht="13.2" customHeight="1" x14ac:dyDescent="0.25">
      <c r="A36" s="479" t="s">
        <v>181</v>
      </c>
      <c r="B36" s="480" t="s">
        <v>436</v>
      </c>
      <c r="C36" s="302"/>
      <c r="D36" s="480" t="s">
        <v>409</v>
      </c>
      <c r="E36" s="481"/>
      <c r="F36" s="177">
        <v>875.83</v>
      </c>
      <c r="G36" s="177">
        <v>875.83</v>
      </c>
      <c r="H36" s="177">
        <v>875.83</v>
      </c>
      <c r="I36" s="482"/>
      <c r="J36" s="483">
        <v>83</v>
      </c>
      <c r="K36" s="483">
        <v>83</v>
      </c>
      <c r="L36" s="483">
        <v>77</v>
      </c>
      <c r="M36" s="484"/>
      <c r="N36" s="480" t="s">
        <v>410</v>
      </c>
      <c r="O36" s="485"/>
      <c r="P36" s="480" t="s">
        <v>411</v>
      </c>
      <c r="Q36" s="486"/>
      <c r="R36" s="487">
        <f t="shared" si="2"/>
        <v>72693.89</v>
      </c>
      <c r="S36" s="487">
        <f t="shared" si="2"/>
        <v>72693.89</v>
      </c>
      <c r="T36" s="487">
        <f t="shared" si="2"/>
        <v>67438.91</v>
      </c>
      <c r="U36" s="488">
        <f t="shared" si="1"/>
        <v>212826.69</v>
      </c>
      <c r="W36"/>
      <c r="X36"/>
      <c r="Y36"/>
      <c r="Z36"/>
      <c r="AA36"/>
    </row>
    <row r="37" spans="1:27" s="6" customFormat="1" ht="13.2" customHeight="1" x14ac:dyDescent="0.25">
      <c r="A37" s="479" t="s">
        <v>181</v>
      </c>
      <c r="B37" s="480" t="s">
        <v>437</v>
      </c>
      <c r="C37" s="302"/>
      <c r="D37" s="480" t="s">
        <v>409</v>
      </c>
      <c r="E37" s="481"/>
      <c r="F37" s="177">
        <v>985.57</v>
      </c>
      <c r="G37" s="177">
        <v>985.57</v>
      </c>
      <c r="H37" s="177">
        <v>985.57</v>
      </c>
      <c r="I37" s="482"/>
      <c r="J37" s="483">
        <v>41</v>
      </c>
      <c r="K37" s="483">
        <v>45</v>
      </c>
      <c r="L37" s="483">
        <v>45</v>
      </c>
      <c r="M37" s="484"/>
      <c r="N37" s="480" t="s">
        <v>410</v>
      </c>
      <c r="O37" s="485"/>
      <c r="P37" s="480" t="s">
        <v>411</v>
      </c>
      <c r="Q37" s="486"/>
      <c r="R37" s="487">
        <f t="shared" si="2"/>
        <v>40408.370000000003</v>
      </c>
      <c r="S37" s="487">
        <f t="shared" si="2"/>
        <v>44350.65</v>
      </c>
      <c r="T37" s="487">
        <f t="shared" si="2"/>
        <v>44350.65</v>
      </c>
      <c r="U37" s="488">
        <f t="shared" si="1"/>
        <v>129109.67000000001</v>
      </c>
      <c r="W37"/>
      <c r="X37"/>
      <c r="Y37"/>
      <c r="Z37"/>
      <c r="AA37"/>
    </row>
    <row r="38" spans="1:27" s="6" customFormat="1" ht="13.2" customHeight="1" x14ac:dyDescent="0.25">
      <c r="A38" s="479" t="s">
        <v>181</v>
      </c>
      <c r="B38" s="480" t="s">
        <v>438</v>
      </c>
      <c r="C38" s="302"/>
      <c r="D38" s="480" t="s">
        <v>409</v>
      </c>
      <c r="E38" s="481"/>
      <c r="F38" s="489">
        <v>1094.73</v>
      </c>
      <c r="G38" s="489">
        <v>1094.73</v>
      </c>
      <c r="H38" s="489">
        <v>1094.73</v>
      </c>
      <c r="I38" s="482"/>
      <c r="J38" s="483">
        <v>31</v>
      </c>
      <c r="K38" s="483">
        <v>31</v>
      </c>
      <c r="L38" s="483">
        <v>31</v>
      </c>
      <c r="M38" s="484"/>
      <c r="N38" s="480" t="s">
        <v>410</v>
      </c>
      <c r="O38" s="485"/>
      <c r="P38" s="480" t="s">
        <v>411</v>
      </c>
      <c r="Q38" s="486"/>
      <c r="R38" s="487">
        <f t="shared" si="2"/>
        <v>33936.629999999997</v>
      </c>
      <c r="S38" s="487">
        <f t="shared" si="2"/>
        <v>33936.629999999997</v>
      </c>
      <c r="T38" s="487">
        <f t="shared" si="2"/>
        <v>33936.629999999997</v>
      </c>
      <c r="U38" s="488">
        <f t="shared" si="1"/>
        <v>101809.88999999998</v>
      </c>
      <c r="W38"/>
      <c r="X38"/>
      <c r="Y38"/>
      <c r="Z38"/>
      <c r="AA38"/>
    </row>
    <row r="39" spans="1:27" s="6" customFormat="1" ht="13.2" customHeight="1" x14ac:dyDescent="0.25">
      <c r="A39" s="479" t="s">
        <v>181</v>
      </c>
      <c r="B39" s="480" t="s">
        <v>439</v>
      </c>
      <c r="C39" s="302"/>
      <c r="D39" s="480" t="s">
        <v>409</v>
      </c>
      <c r="E39" s="481"/>
      <c r="F39" s="489">
        <v>9828.6299999999992</v>
      </c>
      <c r="G39" s="489">
        <v>9828.6299999999992</v>
      </c>
      <c r="H39" s="489">
        <v>9828.6299999999992</v>
      </c>
      <c r="I39" s="482"/>
      <c r="J39" s="483">
        <v>1</v>
      </c>
      <c r="K39" s="483">
        <v>1</v>
      </c>
      <c r="L39" s="483">
        <v>1</v>
      </c>
      <c r="M39" s="484"/>
      <c r="N39" s="480" t="s">
        <v>410</v>
      </c>
      <c r="O39" s="485"/>
      <c r="P39" s="480" t="s">
        <v>411</v>
      </c>
      <c r="Q39" s="486"/>
      <c r="R39" s="487">
        <f t="shared" si="2"/>
        <v>9828.6299999999992</v>
      </c>
      <c r="S39" s="487">
        <f t="shared" si="2"/>
        <v>9828.6299999999992</v>
      </c>
      <c r="T39" s="487">
        <f t="shared" si="2"/>
        <v>9828.6299999999992</v>
      </c>
      <c r="U39" s="488">
        <f t="shared" si="1"/>
        <v>29485.89</v>
      </c>
      <c r="W39"/>
      <c r="X39"/>
      <c r="Y39"/>
      <c r="Z39"/>
      <c r="AA39"/>
    </row>
    <row r="40" spans="1:27" s="6" customFormat="1" ht="13.2" customHeight="1" x14ac:dyDescent="0.25">
      <c r="A40" s="479" t="s">
        <v>181</v>
      </c>
      <c r="B40" s="480" t="s">
        <v>440</v>
      </c>
      <c r="C40" s="302"/>
      <c r="D40" s="480" t="s">
        <v>409</v>
      </c>
      <c r="E40" s="481"/>
      <c r="F40" s="489">
        <v>12871.07</v>
      </c>
      <c r="G40" s="489">
        <v>12871.07</v>
      </c>
      <c r="H40" s="489">
        <v>12871.07</v>
      </c>
      <c r="I40" s="482"/>
      <c r="J40" s="483">
        <v>2</v>
      </c>
      <c r="K40" s="483">
        <v>2</v>
      </c>
      <c r="L40" s="483">
        <v>2</v>
      </c>
      <c r="M40" s="484"/>
      <c r="N40" s="480" t="s">
        <v>410</v>
      </c>
      <c r="O40" s="485"/>
      <c r="P40" s="480" t="s">
        <v>411</v>
      </c>
      <c r="Q40" s="486"/>
      <c r="R40" s="487">
        <f t="shared" si="2"/>
        <v>25742.14</v>
      </c>
      <c r="S40" s="487">
        <f t="shared" si="2"/>
        <v>25742.14</v>
      </c>
      <c r="T40" s="487">
        <f t="shared" si="2"/>
        <v>25742.14</v>
      </c>
      <c r="U40" s="488">
        <f t="shared" si="1"/>
        <v>77226.42</v>
      </c>
      <c r="W40"/>
      <c r="X40"/>
      <c r="Y40"/>
      <c r="Z40"/>
      <c r="AA40"/>
    </row>
    <row r="41" spans="1:27" s="6" customFormat="1" ht="13.2" customHeight="1" x14ac:dyDescent="0.25">
      <c r="A41" s="479" t="s">
        <v>181</v>
      </c>
      <c r="B41" s="480" t="s">
        <v>441</v>
      </c>
      <c r="C41" s="302"/>
      <c r="D41" s="480" t="s">
        <v>409</v>
      </c>
      <c r="E41" s="481"/>
      <c r="F41" s="489">
        <v>16021.14</v>
      </c>
      <c r="G41" s="489">
        <v>16021.14</v>
      </c>
      <c r="H41" s="489">
        <v>16021.14</v>
      </c>
      <c r="I41" s="482"/>
      <c r="J41" s="483">
        <v>9</v>
      </c>
      <c r="K41" s="483">
        <v>9</v>
      </c>
      <c r="L41" s="483">
        <v>10</v>
      </c>
      <c r="M41" s="484"/>
      <c r="N41" s="480" t="s">
        <v>410</v>
      </c>
      <c r="O41" s="485"/>
      <c r="P41" s="480" t="s">
        <v>411</v>
      </c>
      <c r="Q41" s="486"/>
      <c r="R41" s="487">
        <f t="shared" si="2"/>
        <v>144190.26</v>
      </c>
      <c r="S41" s="487">
        <f t="shared" si="2"/>
        <v>144190.26</v>
      </c>
      <c r="T41" s="487">
        <f t="shared" si="2"/>
        <v>160211.4</v>
      </c>
      <c r="U41" s="488">
        <f t="shared" si="1"/>
        <v>448591.92000000004</v>
      </c>
      <c r="W41"/>
      <c r="X41"/>
      <c r="Y41"/>
      <c r="Z41"/>
      <c r="AA41"/>
    </row>
    <row r="42" spans="1:27" s="6" customFormat="1" ht="13.2" customHeight="1" x14ac:dyDescent="0.25">
      <c r="A42" s="479" t="s">
        <v>181</v>
      </c>
      <c r="B42" s="480" t="s">
        <v>442</v>
      </c>
      <c r="C42" s="302"/>
      <c r="D42" s="480" t="s">
        <v>409</v>
      </c>
      <c r="E42" s="481"/>
      <c r="F42" s="489">
        <v>19221.89</v>
      </c>
      <c r="G42" s="489">
        <v>19221.89</v>
      </c>
      <c r="H42" s="489">
        <v>19221.89</v>
      </c>
      <c r="I42" s="482"/>
      <c r="J42" s="483">
        <v>34</v>
      </c>
      <c r="K42" s="483">
        <v>32</v>
      </c>
      <c r="L42" s="483">
        <v>32</v>
      </c>
      <c r="M42" s="484"/>
      <c r="N42" s="480" t="s">
        <v>410</v>
      </c>
      <c r="O42" s="485"/>
      <c r="P42" s="480" t="s">
        <v>411</v>
      </c>
      <c r="Q42" s="486"/>
      <c r="R42" s="487">
        <f t="shared" si="2"/>
        <v>653544.26</v>
      </c>
      <c r="S42" s="487">
        <f t="shared" si="2"/>
        <v>615100.48</v>
      </c>
      <c r="T42" s="487">
        <f t="shared" si="2"/>
        <v>615100.48</v>
      </c>
      <c r="U42" s="488">
        <f t="shared" si="1"/>
        <v>1883745.22</v>
      </c>
      <c r="W42"/>
      <c r="X42"/>
      <c r="Y42"/>
      <c r="Z42"/>
      <c r="AA42"/>
    </row>
    <row r="43" spans="1:27" s="6" customFormat="1" ht="13.2" customHeight="1" x14ac:dyDescent="0.25">
      <c r="A43" s="479" t="s">
        <v>181</v>
      </c>
      <c r="B43" s="480" t="s">
        <v>443</v>
      </c>
      <c r="C43" s="302"/>
      <c r="D43" s="480" t="s">
        <v>409</v>
      </c>
      <c r="E43" s="481"/>
      <c r="F43" s="489">
        <v>20771.55</v>
      </c>
      <c r="G43" s="489">
        <v>20771.55</v>
      </c>
      <c r="H43" s="489">
        <v>20771.55</v>
      </c>
      <c r="I43" s="482"/>
      <c r="J43" s="483">
        <v>47</v>
      </c>
      <c r="K43" s="483">
        <v>48</v>
      </c>
      <c r="L43" s="483">
        <v>48</v>
      </c>
      <c r="M43" s="484"/>
      <c r="N43" s="480" t="s">
        <v>410</v>
      </c>
      <c r="O43" s="485"/>
      <c r="P43" s="480" t="s">
        <v>411</v>
      </c>
      <c r="Q43" s="486"/>
      <c r="R43" s="487">
        <f t="shared" si="2"/>
        <v>976262.85</v>
      </c>
      <c r="S43" s="487">
        <f t="shared" si="2"/>
        <v>997034.39999999991</v>
      </c>
      <c r="T43" s="487">
        <f t="shared" si="2"/>
        <v>997034.39999999991</v>
      </c>
      <c r="U43" s="488">
        <f t="shared" si="1"/>
        <v>2970331.65</v>
      </c>
      <c r="W43"/>
      <c r="X43"/>
      <c r="Y43"/>
      <c r="Z43"/>
      <c r="AA43"/>
    </row>
    <row r="44" spans="1:27" s="6" customFormat="1" ht="13.2" customHeight="1" x14ac:dyDescent="0.25">
      <c r="A44" s="479" t="s">
        <v>181</v>
      </c>
      <c r="B44" s="480" t="s">
        <v>444</v>
      </c>
      <c r="C44" s="302"/>
      <c r="D44" s="480" t="s">
        <v>409</v>
      </c>
      <c r="E44" s="481"/>
      <c r="F44" s="489">
        <v>21896.880000000001</v>
      </c>
      <c r="G44" s="489">
        <v>21896.880000000001</v>
      </c>
      <c r="H44" s="489">
        <v>21896.880000000001</v>
      </c>
      <c r="I44" s="482"/>
      <c r="J44" s="483">
        <v>106</v>
      </c>
      <c r="K44" s="483">
        <v>106</v>
      </c>
      <c r="L44" s="483">
        <v>107</v>
      </c>
      <c r="M44" s="484"/>
      <c r="N44" s="480" t="s">
        <v>410</v>
      </c>
      <c r="O44" s="485"/>
      <c r="P44" s="480" t="s">
        <v>411</v>
      </c>
      <c r="Q44" s="486"/>
      <c r="R44" s="487">
        <f t="shared" si="2"/>
        <v>2321069.2800000003</v>
      </c>
      <c r="S44" s="487">
        <f t="shared" si="2"/>
        <v>2321069.2800000003</v>
      </c>
      <c r="T44" s="487">
        <f t="shared" si="2"/>
        <v>2342966.16</v>
      </c>
      <c r="U44" s="488">
        <f t="shared" si="1"/>
        <v>6985104.7200000007</v>
      </c>
      <c r="W44"/>
      <c r="X44"/>
      <c r="Y44"/>
      <c r="Z44"/>
      <c r="AA44"/>
    </row>
    <row r="45" spans="1:27" s="6" customFormat="1" ht="13.2" customHeight="1" x14ac:dyDescent="0.25">
      <c r="A45" s="479" t="s">
        <v>181</v>
      </c>
      <c r="B45" s="480" t="s">
        <v>445</v>
      </c>
      <c r="C45" s="302"/>
      <c r="D45" s="480" t="s">
        <v>409</v>
      </c>
      <c r="E45" s="481"/>
      <c r="F45" s="489">
        <v>24447.3</v>
      </c>
      <c r="G45" s="489">
        <v>24447.3</v>
      </c>
      <c r="H45" s="489">
        <v>24447.3</v>
      </c>
      <c r="I45" s="482"/>
      <c r="J45" s="483">
        <v>101</v>
      </c>
      <c r="K45" s="483">
        <v>101</v>
      </c>
      <c r="L45" s="483">
        <v>101</v>
      </c>
      <c r="M45" s="484"/>
      <c r="N45" s="480" t="s">
        <v>410</v>
      </c>
      <c r="O45" s="485"/>
      <c r="P45" s="480" t="s">
        <v>411</v>
      </c>
      <c r="Q45" s="486"/>
      <c r="R45" s="487">
        <f t="shared" si="2"/>
        <v>2469177.2999999998</v>
      </c>
      <c r="S45" s="487">
        <f t="shared" si="2"/>
        <v>2469177.2999999998</v>
      </c>
      <c r="T45" s="487">
        <f t="shared" si="2"/>
        <v>2469177.2999999998</v>
      </c>
      <c r="U45" s="488">
        <f t="shared" si="1"/>
        <v>7407531.8999999994</v>
      </c>
      <c r="W45"/>
      <c r="X45"/>
      <c r="Y45"/>
      <c r="Z45"/>
      <c r="AA45"/>
    </row>
    <row r="46" spans="1:27" s="6" customFormat="1" ht="13.2" customHeight="1" x14ac:dyDescent="0.25">
      <c r="A46" s="479" t="s">
        <v>181</v>
      </c>
      <c r="B46" s="480" t="s">
        <v>446</v>
      </c>
      <c r="C46" s="302"/>
      <c r="D46" s="480" t="s">
        <v>409</v>
      </c>
      <c r="E46" s="481"/>
      <c r="F46" s="489">
        <v>4914.3100000000004</v>
      </c>
      <c r="G46" s="489">
        <v>4914.3100000000004</v>
      </c>
      <c r="H46" s="489">
        <v>4914.3100000000004</v>
      </c>
      <c r="I46" s="482"/>
      <c r="J46" s="483">
        <v>1</v>
      </c>
      <c r="K46" s="483">
        <v>1</v>
      </c>
      <c r="L46" s="483">
        <v>1</v>
      </c>
      <c r="M46" s="484"/>
      <c r="N46" s="480" t="s">
        <v>410</v>
      </c>
      <c r="O46" s="485"/>
      <c r="P46" s="480" t="s">
        <v>411</v>
      </c>
      <c r="Q46" s="486"/>
      <c r="R46" s="487">
        <f t="shared" si="2"/>
        <v>4914.3100000000004</v>
      </c>
      <c r="S46" s="487">
        <f t="shared" si="2"/>
        <v>4914.3100000000004</v>
      </c>
      <c r="T46" s="487">
        <f t="shared" si="2"/>
        <v>4914.3100000000004</v>
      </c>
      <c r="U46" s="488">
        <f t="shared" si="1"/>
        <v>14742.93</v>
      </c>
      <c r="W46"/>
      <c r="X46"/>
      <c r="Y46"/>
      <c r="Z46"/>
      <c r="AA46"/>
    </row>
    <row r="47" spans="1:27" s="6" customFormat="1" ht="13.2" customHeight="1" x14ac:dyDescent="0.25">
      <c r="A47" s="479" t="s">
        <v>181</v>
      </c>
      <c r="B47" s="480" t="s">
        <v>447</v>
      </c>
      <c r="C47" s="302"/>
      <c r="D47" s="480" t="s">
        <v>409</v>
      </c>
      <c r="E47" s="481"/>
      <c r="F47" s="489">
        <v>8010.59</v>
      </c>
      <c r="G47" s="489">
        <v>8010.59</v>
      </c>
      <c r="H47" s="489">
        <v>8010.59</v>
      </c>
      <c r="I47" s="482"/>
      <c r="J47" s="483">
        <v>4</v>
      </c>
      <c r="K47" s="483">
        <v>4</v>
      </c>
      <c r="L47" s="483">
        <v>4</v>
      </c>
      <c r="M47" s="484"/>
      <c r="N47" s="480" t="s">
        <v>410</v>
      </c>
      <c r="O47" s="485"/>
      <c r="P47" s="480" t="s">
        <v>411</v>
      </c>
      <c r="Q47" s="486"/>
      <c r="R47" s="487">
        <f t="shared" si="2"/>
        <v>32042.36</v>
      </c>
      <c r="S47" s="487">
        <f t="shared" si="2"/>
        <v>32042.36</v>
      </c>
      <c r="T47" s="487">
        <f t="shared" si="2"/>
        <v>32042.36</v>
      </c>
      <c r="U47" s="488">
        <f t="shared" si="1"/>
        <v>96127.08</v>
      </c>
      <c r="W47"/>
      <c r="X47"/>
      <c r="Y47"/>
      <c r="Z47"/>
      <c r="AA47"/>
    </row>
    <row r="48" spans="1:27" s="6" customFormat="1" ht="13.2" customHeight="1" x14ac:dyDescent="0.25">
      <c r="A48" s="479" t="s">
        <v>181</v>
      </c>
      <c r="B48" s="480" t="s">
        <v>448</v>
      </c>
      <c r="C48" s="302"/>
      <c r="D48" s="480" t="s">
        <v>409</v>
      </c>
      <c r="E48" s="481"/>
      <c r="F48" s="489">
        <v>9610.92</v>
      </c>
      <c r="G48" s="489">
        <v>9610.92</v>
      </c>
      <c r="H48" s="489">
        <v>9610.92</v>
      </c>
      <c r="I48" s="482"/>
      <c r="J48" s="483">
        <v>6</v>
      </c>
      <c r="K48" s="483">
        <v>6</v>
      </c>
      <c r="L48" s="483">
        <v>6</v>
      </c>
      <c r="M48" s="484"/>
      <c r="N48" s="480" t="s">
        <v>410</v>
      </c>
      <c r="O48" s="485"/>
      <c r="P48" s="480" t="s">
        <v>411</v>
      </c>
      <c r="Q48" s="486"/>
      <c r="R48" s="487">
        <f t="shared" si="2"/>
        <v>57665.520000000004</v>
      </c>
      <c r="S48" s="487">
        <f t="shared" si="2"/>
        <v>57665.520000000004</v>
      </c>
      <c r="T48" s="487">
        <f t="shared" si="2"/>
        <v>57665.520000000004</v>
      </c>
      <c r="U48" s="488">
        <f t="shared" si="1"/>
        <v>172996.56</v>
      </c>
      <c r="W48"/>
      <c r="X48"/>
      <c r="Y48"/>
      <c r="Z48"/>
      <c r="AA48"/>
    </row>
    <row r="49" spans="1:27" s="6" customFormat="1" ht="13.2" customHeight="1" x14ac:dyDescent="0.25">
      <c r="A49" s="479" t="s">
        <v>181</v>
      </c>
      <c r="B49" s="480" t="s">
        <v>449</v>
      </c>
      <c r="C49" s="302"/>
      <c r="D49" s="480" t="s">
        <v>409</v>
      </c>
      <c r="E49" s="481"/>
      <c r="F49" s="489">
        <v>10385.799999999999</v>
      </c>
      <c r="G49" s="489">
        <v>10385.799999999999</v>
      </c>
      <c r="H49" s="489">
        <v>10385.799999999999</v>
      </c>
      <c r="I49" s="482"/>
      <c r="J49" s="483">
        <v>9</v>
      </c>
      <c r="K49" s="483">
        <v>10</v>
      </c>
      <c r="L49" s="483">
        <v>10</v>
      </c>
      <c r="M49" s="484"/>
      <c r="N49" s="480" t="s">
        <v>410</v>
      </c>
      <c r="O49" s="485"/>
      <c r="P49" s="480" t="s">
        <v>411</v>
      </c>
      <c r="Q49" s="486"/>
      <c r="R49" s="487">
        <f t="shared" si="2"/>
        <v>93472.2</v>
      </c>
      <c r="S49" s="487">
        <f t="shared" si="2"/>
        <v>103858</v>
      </c>
      <c r="T49" s="487">
        <f t="shared" si="2"/>
        <v>103858</v>
      </c>
      <c r="U49" s="488">
        <f t="shared" si="1"/>
        <v>301188.2</v>
      </c>
      <c r="W49"/>
      <c r="X49"/>
      <c r="Y49"/>
      <c r="Z49"/>
      <c r="AA49"/>
    </row>
    <row r="50" spans="1:27" s="6" customFormat="1" ht="13.2" customHeight="1" x14ac:dyDescent="0.25">
      <c r="A50" s="479" t="s">
        <v>181</v>
      </c>
      <c r="B50" s="480" t="s">
        <v>450</v>
      </c>
      <c r="C50" s="302"/>
      <c r="D50" s="480" t="s">
        <v>409</v>
      </c>
      <c r="E50" s="481"/>
      <c r="F50" s="489">
        <v>10948.41</v>
      </c>
      <c r="G50" s="489">
        <v>10948.41</v>
      </c>
      <c r="H50" s="489">
        <v>10948.41</v>
      </c>
      <c r="I50" s="482"/>
      <c r="J50" s="483">
        <v>17</v>
      </c>
      <c r="K50" s="483">
        <v>17</v>
      </c>
      <c r="L50" s="483">
        <v>17</v>
      </c>
      <c r="M50" s="484"/>
      <c r="N50" s="480" t="s">
        <v>410</v>
      </c>
      <c r="O50" s="485"/>
      <c r="P50" s="480" t="s">
        <v>411</v>
      </c>
      <c r="Q50" s="486"/>
      <c r="R50" s="487">
        <f t="shared" si="2"/>
        <v>186122.97</v>
      </c>
      <c r="S50" s="487">
        <f t="shared" si="2"/>
        <v>186122.97</v>
      </c>
      <c r="T50" s="487">
        <f t="shared" si="2"/>
        <v>186122.97</v>
      </c>
      <c r="U50" s="488">
        <f t="shared" si="1"/>
        <v>558368.91</v>
      </c>
      <c r="W50"/>
      <c r="X50"/>
      <c r="Y50"/>
      <c r="Z50"/>
      <c r="AA50"/>
    </row>
    <row r="51" spans="1:27" s="6" customFormat="1" ht="13.2" customHeight="1" x14ac:dyDescent="0.25">
      <c r="A51" s="479" t="s">
        <v>181</v>
      </c>
      <c r="B51" s="480" t="s">
        <v>451</v>
      </c>
      <c r="C51" s="302"/>
      <c r="D51" s="480" t="s">
        <v>409</v>
      </c>
      <c r="E51" s="481"/>
      <c r="F51" s="489">
        <v>12223.65</v>
      </c>
      <c r="G51" s="489">
        <v>12223.65</v>
      </c>
      <c r="H51" s="489">
        <v>12223.65</v>
      </c>
      <c r="I51" s="482"/>
      <c r="J51" s="483">
        <v>6</v>
      </c>
      <c r="K51" s="483">
        <v>6</v>
      </c>
      <c r="L51" s="483">
        <v>6</v>
      </c>
      <c r="M51" s="484"/>
      <c r="N51" s="480" t="s">
        <v>410</v>
      </c>
      <c r="O51" s="485"/>
      <c r="P51" s="480" t="s">
        <v>411</v>
      </c>
      <c r="Q51" s="486"/>
      <c r="R51" s="487">
        <f t="shared" si="2"/>
        <v>73341.899999999994</v>
      </c>
      <c r="S51" s="487">
        <f t="shared" si="2"/>
        <v>73341.899999999994</v>
      </c>
      <c r="T51" s="487">
        <f t="shared" si="2"/>
        <v>73341.899999999994</v>
      </c>
      <c r="U51" s="488">
        <f t="shared" si="1"/>
        <v>220025.69999999998</v>
      </c>
      <c r="W51"/>
      <c r="X51"/>
      <c r="Y51"/>
      <c r="Z51"/>
      <c r="AA51"/>
    </row>
    <row r="52" spans="1:27" s="6" customFormat="1" ht="13.2" customHeight="1" x14ac:dyDescent="0.25">
      <c r="A52" s="479" t="s">
        <v>181</v>
      </c>
      <c r="B52" s="480" t="s">
        <v>452</v>
      </c>
      <c r="C52" s="302"/>
      <c r="D52" s="480" t="s">
        <v>409</v>
      </c>
      <c r="E52" s="481"/>
      <c r="F52" s="489">
        <v>24763.99</v>
      </c>
      <c r="G52" s="489">
        <v>24763.99</v>
      </c>
      <c r="H52" s="489">
        <v>24763.99</v>
      </c>
      <c r="I52" s="482"/>
      <c r="J52" s="483">
        <v>2</v>
      </c>
      <c r="K52" s="483">
        <v>2</v>
      </c>
      <c r="L52" s="483">
        <v>2</v>
      </c>
      <c r="M52" s="484"/>
      <c r="N52" s="480" t="s">
        <v>595</v>
      </c>
      <c r="O52" s="485"/>
      <c r="P52" s="480" t="s">
        <v>411</v>
      </c>
      <c r="Q52" s="486"/>
      <c r="R52" s="487">
        <f t="shared" si="2"/>
        <v>49527.98</v>
      </c>
      <c r="S52" s="487">
        <f t="shared" si="2"/>
        <v>49527.98</v>
      </c>
      <c r="T52" s="487">
        <f t="shared" si="2"/>
        <v>49527.98</v>
      </c>
      <c r="U52" s="488">
        <f t="shared" si="1"/>
        <v>148583.94</v>
      </c>
      <c r="W52"/>
      <c r="X52"/>
      <c r="Y52"/>
      <c r="Z52"/>
      <c r="AA52"/>
    </row>
    <row r="53" spans="1:27" s="6" customFormat="1" ht="13.2" customHeight="1" x14ac:dyDescent="0.25">
      <c r="A53" s="479" t="s">
        <v>181</v>
      </c>
      <c r="B53" s="480" t="s">
        <v>454</v>
      </c>
      <c r="C53" s="302"/>
      <c r="D53" s="480" t="s">
        <v>409</v>
      </c>
      <c r="E53" s="481"/>
      <c r="F53" s="489">
        <v>28671.72</v>
      </c>
      <c r="G53" s="489">
        <v>28671.72</v>
      </c>
      <c r="H53" s="489">
        <v>28671.72</v>
      </c>
      <c r="I53" s="482"/>
      <c r="J53" s="483">
        <v>23</v>
      </c>
      <c r="K53" s="483">
        <v>23</v>
      </c>
      <c r="L53" s="483">
        <v>23</v>
      </c>
      <c r="M53" s="484"/>
      <c r="N53" s="480" t="s">
        <v>595</v>
      </c>
      <c r="O53" s="485"/>
      <c r="P53" s="480" t="s">
        <v>411</v>
      </c>
      <c r="Q53" s="486"/>
      <c r="R53" s="487">
        <f t="shared" si="2"/>
        <v>659449.56000000006</v>
      </c>
      <c r="S53" s="487">
        <f t="shared" si="2"/>
        <v>659449.56000000006</v>
      </c>
      <c r="T53" s="487">
        <f t="shared" si="2"/>
        <v>659449.56000000006</v>
      </c>
      <c r="U53" s="488">
        <f t="shared" si="1"/>
        <v>1978348.6800000002</v>
      </c>
      <c r="W53"/>
      <c r="X53"/>
      <c r="Y53"/>
      <c r="Z53"/>
      <c r="AA53"/>
    </row>
    <row r="54" spans="1:27" s="6" customFormat="1" ht="13.2" customHeight="1" x14ac:dyDescent="0.25">
      <c r="A54" s="479" t="s">
        <v>181</v>
      </c>
      <c r="B54" s="480" t="s">
        <v>455</v>
      </c>
      <c r="C54" s="302"/>
      <c r="D54" s="480" t="s">
        <v>409</v>
      </c>
      <c r="E54" s="481"/>
      <c r="F54" s="489">
        <v>33880.1</v>
      </c>
      <c r="G54" s="489">
        <v>33880.1</v>
      </c>
      <c r="H54" s="489">
        <v>33880.1</v>
      </c>
      <c r="I54" s="482"/>
      <c r="J54" s="483">
        <v>24</v>
      </c>
      <c r="K54" s="483">
        <v>24</v>
      </c>
      <c r="L54" s="483">
        <v>26</v>
      </c>
      <c r="M54" s="484"/>
      <c r="N54" s="480" t="s">
        <v>595</v>
      </c>
      <c r="O54" s="485"/>
      <c r="P54" s="480" t="s">
        <v>411</v>
      </c>
      <c r="Q54" s="486"/>
      <c r="R54" s="487">
        <f t="shared" si="2"/>
        <v>813122.39999999991</v>
      </c>
      <c r="S54" s="487">
        <f t="shared" si="2"/>
        <v>813122.39999999991</v>
      </c>
      <c r="T54" s="487">
        <f t="shared" si="2"/>
        <v>880882.6</v>
      </c>
      <c r="U54" s="488">
        <f t="shared" si="1"/>
        <v>2507127.4</v>
      </c>
      <c r="W54"/>
      <c r="X54"/>
      <c r="Y54"/>
      <c r="Z54"/>
      <c r="AA54"/>
    </row>
    <row r="55" spans="1:27" s="6" customFormat="1" ht="13.2" customHeight="1" x14ac:dyDescent="0.25">
      <c r="A55" s="479" t="s">
        <v>181</v>
      </c>
      <c r="B55" s="480" t="s">
        <v>456</v>
      </c>
      <c r="C55" s="302"/>
      <c r="D55" s="480" t="s">
        <v>409</v>
      </c>
      <c r="E55" s="481"/>
      <c r="F55" s="489">
        <v>39094.19</v>
      </c>
      <c r="G55" s="489">
        <v>39094.19</v>
      </c>
      <c r="H55" s="489">
        <v>39094.19</v>
      </c>
      <c r="I55" s="482"/>
      <c r="J55" s="483">
        <v>98</v>
      </c>
      <c r="K55" s="483">
        <v>95</v>
      </c>
      <c r="L55" s="483">
        <v>95</v>
      </c>
      <c r="M55" s="484"/>
      <c r="N55" s="480" t="s">
        <v>595</v>
      </c>
      <c r="O55" s="485"/>
      <c r="P55" s="480" t="s">
        <v>411</v>
      </c>
      <c r="Q55" s="486"/>
      <c r="R55" s="487">
        <f t="shared" si="2"/>
        <v>3831230.62</v>
      </c>
      <c r="S55" s="487">
        <f t="shared" si="2"/>
        <v>3713948.0500000003</v>
      </c>
      <c r="T55" s="487">
        <f t="shared" si="2"/>
        <v>3713948.0500000003</v>
      </c>
      <c r="U55" s="488">
        <f t="shared" si="1"/>
        <v>11259126.720000001</v>
      </c>
      <c r="W55"/>
      <c r="X55"/>
      <c r="Y55"/>
      <c r="Z55"/>
      <c r="AA55"/>
    </row>
    <row r="56" spans="1:27" s="6" customFormat="1" ht="13.2" customHeight="1" x14ac:dyDescent="0.25">
      <c r="A56" s="479" t="s">
        <v>181</v>
      </c>
      <c r="B56" s="480" t="s">
        <v>457</v>
      </c>
      <c r="C56" s="302"/>
      <c r="D56" s="480" t="s">
        <v>409</v>
      </c>
      <c r="E56" s="481"/>
      <c r="F56" s="489">
        <v>14335.84</v>
      </c>
      <c r="G56" s="489">
        <v>14335.84</v>
      </c>
      <c r="H56" s="489">
        <v>14335.84</v>
      </c>
      <c r="I56" s="482"/>
      <c r="J56" s="483">
        <v>1</v>
      </c>
      <c r="K56" s="483">
        <v>1</v>
      </c>
      <c r="L56" s="483">
        <v>1</v>
      </c>
      <c r="M56" s="484"/>
      <c r="N56" s="480" t="s">
        <v>595</v>
      </c>
      <c r="O56" s="485"/>
      <c r="P56" s="480" t="s">
        <v>411</v>
      </c>
      <c r="Q56" s="486"/>
      <c r="R56" s="487">
        <f t="shared" si="2"/>
        <v>14335.84</v>
      </c>
      <c r="S56" s="487">
        <f t="shared" si="2"/>
        <v>14335.84</v>
      </c>
      <c r="T56" s="487">
        <f t="shared" si="2"/>
        <v>14335.84</v>
      </c>
      <c r="U56" s="488">
        <f t="shared" si="1"/>
        <v>43007.520000000004</v>
      </c>
      <c r="W56"/>
      <c r="X56"/>
      <c r="Y56"/>
      <c r="Z56"/>
      <c r="AA56"/>
    </row>
    <row r="57" spans="1:27" s="6" customFormat="1" ht="13.2" customHeight="1" x14ac:dyDescent="0.25">
      <c r="A57" s="479" t="s">
        <v>181</v>
      </c>
      <c r="B57" s="480" t="s">
        <v>458</v>
      </c>
      <c r="C57" s="302"/>
      <c r="D57" s="480" t="s">
        <v>409</v>
      </c>
      <c r="E57" s="481"/>
      <c r="F57" s="489">
        <v>16021.14</v>
      </c>
      <c r="G57" s="489">
        <v>16021.14</v>
      </c>
      <c r="H57" s="489">
        <v>16021.14</v>
      </c>
      <c r="I57" s="482"/>
      <c r="J57" s="483">
        <v>3</v>
      </c>
      <c r="K57" s="483">
        <v>4</v>
      </c>
      <c r="L57" s="483">
        <v>4</v>
      </c>
      <c r="M57" s="484"/>
      <c r="N57" s="480" t="s">
        <v>595</v>
      </c>
      <c r="O57" s="485"/>
      <c r="P57" s="480" t="s">
        <v>411</v>
      </c>
      <c r="Q57" s="486"/>
      <c r="R57" s="487">
        <f t="shared" si="2"/>
        <v>48063.42</v>
      </c>
      <c r="S57" s="487">
        <f t="shared" si="2"/>
        <v>64084.56</v>
      </c>
      <c r="T57" s="487">
        <f t="shared" si="2"/>
        <v>64084.56</v>
      </c>
      <c r="U57" s="488">
        <f t="shared" si="1"/>
        <v>176232.53999999998</v>
      </c>
      <c r="W57"/>
      <c r="X57"/>
      <c r="Y57"/>
      <c r="Z57"/>
      <c r="AA57"/>
    </row>
    <row r="58" spans="1:27" s="6" customFormat="1" ht="13.2" customHeight="1" x14ac:dyDescent="0.25">
      <c r="A58" s="479" t="s">
        <v>181</v>
      </c>
      <c r="B58" s="480" t="s">
        <v>459</v>
      </c>
      <c r="C58" s="302"/>
      <c r="D58" s="480" t="s">
        <v>409</v>
      </c>
      <c r="E58" s="481"/>
      <c r="F58" s="489">
        <v>19221.89</v>
      </c>
      <c r="G58" s="489">
        <v>19221.89</v>
      </c>
      <c r="H58" s="489">
        <v>19221.89</v>
      </c>
      <c r="I58" s="482"/>
      <c r="J58" s="483">
        <v>3</v>
      </c>
      <c r="K58" s="483">
        <v>3</v>
      </c>
      <c r="L58" s="483">
        <v>3</v>
      </c>
      <c r="M58" s="484"/>
      <c r="N58" s="480" t="s">
        <v>595</v>
      </c>
      <c r="O58" s="485"/>
      <c r="P58" s="480" t="s">
        <v>411</v>
      </c>
      <c r="Q58" s="486"/>
      <c r="R58" s="487">
        <f t="shared" si="2"/>
        <v>57665.67</v>
      </c>
      <c r="S58" s="487">
        <f t="shared" si="2"/>
        <v>57665.67</v>
      </c>
      <c r="T58" s="487">
        <f t="shared" si="2"/>
        <v>57665.67</v>
      </c>
      <c r="U58" s="488">
        <f t="shared" si="1"/>
        <v>172997.01</v>
      </c>
      <c r="W58"/>
      <c r="X58"/>
      <c r="Y58"/>
      <c r="Z58"/>
      <c r="AA58"/>
    </row>
    <row r="59" spans="1:27" s="6" customFormat="1" ht="13.2" customHeight="1" x14ac:dyDescent="0.25">
      <c r="A59" s="479" t="s">
        <v>181</v>
      </c>
      <c r="B59" s="480" t="s">
        <v>460</v>
      </c>
      <c r="C59" s="302"/>
      <c r="D59" s="480" t="s">
        <v>409</v>
      </c>
      <c r="E59" s="481"/>
      <c r="F59" s="489">
        <v>20771.55</v>
      </c>
      <c r="G59" s="489">
        <v>20771.55</v>
      </c>
      <c r="H59" s="489">
        <v>20771.55</v>
      </c>
      <c r="I59" s="482"/>
      <c r="J59" s="483">
        <v>9</v>
      </c>
      <c r="K59" s="483">
        <v>9</v>
      </c>
      <c r="L59" s="483">
        <v>9</v>
      </c>
      <c r="M59" s="484"/>
      <c r="N59" s="480" t="s">
        <v>595</v>
      </c>
      <c r="O59" s="485"/>
      <c r="P59" s="480" t="s">
        <v>411</v>
      </c>
      <c r="Q59" s="486"/>
      <c r="R59" s="487">
        <f t="shared" si="2"/>
        <v>186943.94999999998</v>
      </c>
      <c r="S59" s="487">
        <f t="shared" si="2"/>
        <v>186943.94999999998</v>
      </c>
      <c r="T59" s="487">
        <f t="shared" si="2"/>
        <v>186943.94999999998</v>
      </c>
      <c r="U59" s="488">
        <f t="shared" si="1"/>
        <v>560831.85</v>
      </c>
      <c r="W59"/>
      <c r="X59"/>
      <c r="Y59"/>
      <c r="Z59"/>
      <c r="AA59"/>
    </row>
    <row r="60" spans="1:27" s="6" customFormat="1" ht="13.2" customHeight="1" x14ac:dyDescent="0.25">
      <c r="A60" s="479" t="s">
        <v>181</v>
      </c>
      <c r="B60" s="480" t="s">
        <v>461</v>
      </c>
      <c r="C60" s="302"/>
      <c r="D60" s="480" t="s">
        <v>409</v>
      </c>
      <c r="E60" s="481"/>
      <c r="F60" s="489">
        <v>21896.880000000001</v>
      </c>
      <c r="G60" s="489">
        <v>21896.880000000001</v>
      </c>
      <c r="H60" s="489">
        <v>21896.880000000001</v>
      </c>
      <c r="I60" s="482"/>
      <c r="J60" s="483">
        <v>4</v>
      </c>
      <c r="K60" s="483">
        <v>4</v>
      </c>
      <c r="L60" s="483">
        <v>3</v>
      </c>
      <c r="M60" s="484"/>
      <c r="N60" s="480" t="s">
        <v>595</v>
      </c>
      <c r="O60" s="485"/>
      <c r="P60" s="480" t="s">
        <v>411</v>
      </c>
      <c r="Q60" s="486"/>
      <c r="R60" s="487">
        <f t="shared" si="2"/>
        <v>87587.520000000004</v>
      </c>
      <c r="S60" s="487">
        <f t="shared" si="2"/>
        <v>87587.520000000004</v>
      </c>
      <c r="T60" s="487">
        <f t="shared" si="2"/>
        <v>65690.64</v>
      </c>
      <c r="U60" s="488">
        <f t="shared" si="1"/>
        <v>240865.68</v>
      </c>
      <c r="W60"/>
      <c r="X60"/>
      <c r="Y60"/>
      <c r="Z60"/>
      <c r="AA60"/>
    </row>
    <row r="61" spans="1:27" s="6" customFormat="1" ht="13.2" customHeight="1" x14ac:dyDescent="0.25">
      <c r="A61" s="479" t="s">
        <v>181</v>
      </c>
      <c r="B61" s="480" t="s">
        <v>462</v>
      </c>
      <c r="C61" s="302"/>
      <c r="D61" s="480" t="s">
        <v>409</v>
      </c>
      <c r="E61" s="481"/>
      <c r="F61" s="489">
        <v>24447.3</v>
      </c>
      <c r="G61" s="489">
        <v>24447.3</v>
      </c>
      <c r="H61" s="489">
        <v>24447.3</v>
      </c>
      <c r="I61" s="482"/>
      <c r="J61" s="483">
        <v>17</v>
      </c>
      <c r="K61" s="483">
        <v>17</v>
      </c>
      <c r="L61" s="483">
        <v>17</v>
      </c>
      <c r="M61" s="484"/>
      <c r="N61" s="480" t="s">
        <v>595</v>
      </c>
      <c r="O61" s="485"/>
      <c r="P61" s="480" t="s">
        <v>411</v>
      </c>
      <c r="Q61" s="486"/>
      <c r="R61" s="487">
        <f t="shared" si="2"/>
        <v>415604.1</v>
      </c>
      <c r="S61" s="487">
        <f t="shared" si="2"/>
        <v>415604.1</v>
      </c>
      <c r="T61" s="487">
        <f t="shared" si="2"/>
        <v>415604.1</v>
      </c>
      <c r="U61" s="488">
        <f t="shared" si="1"/>
        <v>1246812.2999999998</v>
      </c>
      <c r="W61"/>
      <c r="X61"/>
      <c r="Y61"/>
      <c r="Z61"/>
      <c r="AA61"/>
    </row>
    <row r="62" spans="1:27" s="6" customFormat="1" ht="13.2" customHeight="1" x14ac:dyDescent="0.25">
      <c r="A62" s="24" t="s">
        <v>181</v>
      </c>
      <c r="B62" s="1" t="s">
        <v>463</v>
      </c>
      <c r="C62" s="302"/>
      <c r="D62" s="1" t="s">
        <v>464</v>
      </c>
      <c r="E62" s="490"/>
      <c r="F62" s="489">
        <v>12059.56</v>
      </c>
      <c r="G62" s="489">
        <v>12059.56</v>
      </c>
      <c r="H62" s="489">
        <v>12059.56</v>
      </c>
      <c r="I62" s="482"/>
      <c r="J62" s="177">
        <v>1</v>
      </c>
      <c r="K62" s="177">
        <v>1</v>
      </c>
      <c r="L62" s="177">
        <v>1</v>
      </c>
      <c r="M62" s="484"/>
      <c r="N62" s="1" t="s">
        <v>465</v>
      </c>
      <c r="O62" s="38"/>
      <c r="P62" s="480" t="s">
        <v>411</v>
      </c>
      <c r="Q62" s="486"/>
      <c r="R62" s="487">
        <f t="shared" si="2"/>
        <v>12059.56</v>
      </c>
      <c r="S62" s="487">
        <f t="shared" si="2"/>
        <v>12059.56</v>
      </c>
      <c r="T62" s="487">
        <f t="shared" si="2"/>
        <v>12059.56</v>
      </c>
      <c r="U62" s="488">
        <f t="shared" si="1"/>
        <v>36178.68</v>
      </c>
      <c r="W62"/>
      <c r="X62"/>
      <c r="Y62"/>
      <c r="Z62"/>
      <c r="AA62"/>
    </row>
    <row r="63" spans="1:27" s="6" customFormat="1" ht="13.2" customHeight="1" x14ac:dyDescent="0.25">
      <c r="A63" s="24" t="s">
        <v>181</v>
      </c>
      <c r="B63" s="1" t="s">
        <v>466</v>
      </c>
      <c r="C63" s="302"/>
      <c r="D63" s="1" t="s">
        <v>464</v>
      </c>
      <c r="E63" s="490"/>
      <c r="F63" s="489">
        <v>12059.56</v>
      </c>
      <c r="G63" s="489">
        <v>12059.56</v>
      </c>
      <c r="H63" s="489">
        <v>12059.56</v>
      </c>
      <c r="I63" s="482"/>
      <c r="J63" s="177">
        <v>1</v>
      </c>
      <c r="K63" s="177">
        <v>1</v>
      </c>
      <c r="L63" s="177">
        <v>1</v>
      </c>
      <c r="M63" s="484"/>
      <c r="N63" s="1" t="s">
        <v>465</v>
      </c>
      <c r="O63" s="38"/>
      <c r="P63" s="480" t="s">
        <v>411</v>
      </c>
      <c r="Q63" s="486"/>
      <c r="R63" s="487">
        <f t="shared" si="2"/>
        <v>12059.56</v>
      </c>
      <c r="S63" s="487">
        <f t="shared" si="2"/>
        <v>12059.56</v>
      </c>
      <c r="T63" s="487">
        <f t="shared" si="2"/>
        <v>12059.56</v>
      </c>
      <c r="U63" s="488">
        <f t="shared" si="1"/>
        <v>36178.68</v>
      </c>
      <c r="W63"/>
      <c r="X63"/>
      <c r="Y63"/>
      <c r="Z63"/>
      <c r="AA63"/>
    </row>
    <row r="64" spans="1:27" s="6" customFormat="1" ht="13.2" customHeight="1" x14ac:dyDescent="0.25">
      <c r="A64" s="24" t="s">
        <v>181</v>
      </c>
      <c r="B64" s="1" t="s">
        <v>467</v>
      </c>
      <c r="C64" s="302"/>
      <c r="D64" s="1" t="s">
        <v>464</v>
      </c>
      <c r="E64" s="490"/>
      <c r="F64" s="489">
        <v>12804.94</v>
      </c>
      <c r="G64" s="489">
        <v>12804.94</v>
      </c>
      <c r="H64" s="489">
        <v>12804.94</v>
      </c>
      <c r="I64" s="482"/>
      <c r="J64" s="177">
        <v>1</v>
      </c>
      <c r="K64" s="177">
        <v>1</v>
      </c>
      <c r="L64" s="177">
        <v>1</v>
      </c>
      <c r="M64" s="484"/>
      <c r="N64" s="1" t="s">
        <v>465</v>
      </c>
      <c r="O64" s="38"/>
      <c r="P64" s="480" t="s">
        <v>411</v>
      </c>
      <c r="Q64" s="486"/>
      <c r="R64" s="487">
        <f t="shared" si="2"/>
        <v>12804.94</v>
      </c>
      <c r="S64" s="487">
        <f t="shared" si="2"/>
        <v>12804.94</v>
      </c>
      <c r="T64" s="487">
        <f t="shared" si="2"/>
        <v>12804.94</v>
      </c>
      <c r="U64" s="488">
        <f t="shared" si="1"/>
        <v>38414.82</v>
      </c>
      <c r="W64"/>
      <c r="X64"/>
      <c r="Y64"/>
      <c r="Z64"/>
      <c r="AA64"/>
    </row>
    <row r="65" spans="1:27" s="6" customFormat="1" ht="13.2" customHeight="1" x14ac:dyDescent="0.25">
      <c r="A65" s="24" t="s">
        <v>181</v>
      </c>
      <c r="B65" s="1" t="s">
        <v>468</v>
      </c>
      <c r="C65" s="302"/>
      <c r="D65" s="1" t="s">
        <v>464</v>
      </c>
      <c r="E65" s="490"/>
      <c r="F65" s="489">
        <v>13625.51</v>
      </c>
      <c r="G65" s="489">
        <v>13625.51</v>
      </c>
      <c r="H65" s="489">
        <v>13625.51</v>
      </c>
      <c r="I65" s="482"/>
      <c r="J65" s="177">
        <v>6</v>
      </c>
      <c r="K65" s="177">
        <v>6</v>
      </c>
      <c r="L65" s="177">
        <v>6</v>
      </c>
      <c r="M65" s="484"/>
      <c r="N65" s="1" t="s">
        <v>465</v>
      </c>
      <c r="O65" s="38"/>
      <c r="P65" s="480" t="s">
        <v>411</v>
      </c>
      <c r="Q65" s="486"/>
      <c r="R65" s="487">
        <f t="shared" si="2"/>
        <v>81753.06</v>
      </c>
      <c r="S65" s="487">
        <f t="shared" si="2"/>
        <v>81753.06</v>
      </c>
      <c r="T65" s="487">
        <f t="shared" si="2"/>
        <v>81753.06</v>
      </c>
      <c r="U65" s="488">
        <f t="shared" si="1"/>
        <v>245259.18</v>
      </c>
      <c r="W65"/>
      <c r="X65"/>
      <c r="Y65"/>
      <c r="Z65"/>
      <c r="AA65"/>
    </row>
    <row r="66" spans="1:27" s="6" customFormat="1" ht="13.2" customHeight="1" x14ac:dyDescent="0.25">
      <c r="A66" s="24" t="s">
        <v>181</v>
      </c>
      <c r="B66" s="1" t="s">
        <v>469</v>
      </c>
      <c r="C66" s="302"/>
      <c r="D66" s="1" t="s">
        <v>464</v>
      </c>
      <c r="E66" s="490"/>
      <c r="F66" s="177">
        <v>0</v>
      </c>
      <c r="G66" s="489">
        <v>13625.51</v>
      </c>
      <c r="H66" s="489">
        <v>13625.51</v>
      </c>
      <c r="I66" s="482"/>
      <c r="J66" s="177">
        <v>0</v>
      </c>
      <c r="K66" s="177">
        <v>1</v>
      </c>
      <c r="L66" s="177">
        <v>1</v>
      </c>
      <c r="M66" s="484"/>
      <c r="N66" s="1" t="s">
        <v>465</v>
      </c>
      <c r="O66" s="38"/>
      <c r="P66" s="480" t="s">
        <v>411</v>
      </c>
      <c r="Q66" s="486"/>
      <c r="R66" s="487">
        <f t="shared" si="2"/>
        <v>0</v>
      </c>
      <c r="S66" s="487">
        <f t="shared" si="2"/>
        <v>13625.51</v>
      </c>
      <c r="T66" s="487">
        <f t="shared" si="2"/>
        <v>13625.51</v>
      </c>
      <c r="U66" s="488">
        <f t="shared" si="1"/>
        <v>27251.02</v>
      </c>
      <c r="W66"/>
      <c r="X66"/>
      <c r="Y66"/>
      <c r="Z66"/>
      <c r="AA66"/>
    </row>
    <row r="67" spans="1:27" s="6" customFormat="1" ht="13.2" customHeight="1" x14ac:dyDescent="0.25">
      <c r="A67" s="24" t="s">
        <v>181</v>
      </c>
      <c r="B67" s="1" t="s">
        <v>470</v>
      </c>
      <c r="C67" s="302"/>
      <c r="D67" s="1" t="s">
        <v>464</v>
      </c>
      <c r="E67" s="490"/>
      <c r="F67" s="489">
        <v>13625.51</v>
      </c>
      <c r="G67" s="489">
        <v>13625.51</v>
      </c>
      <c r="H67" s="489">
        <v>13625.51</v>
      </c>
      <c r="I67" s="482"/>
      <c r="J67" s="177">
        <v>1</v>
      </c>
      <c r="K67" s="177">
        <v>1</v>
      </c>
      <c r="L67" s="177">
        <v>1</v>
      </c>
      <c r="M67" s="484"/>
      <c r="N67" s="1" t="s">
        <v>465</v>
      </c>
      <c r="O67" s="38"/>
      <c r="P67" s="480" t="s">
        <v>411</v>
      </c>
      <c r="Q67" s="486"/>
      <c r="R67" s="487">
        <f t="shared" si="2"/>
        <v>13625.51</v>
      </c>
      <c r="S67" s="487">
        <f t="shared" si="2"/>
        <v>13625.51</v>
      </c>
      <c r="T67" s="487">
        <f t="shared" si="2"/>
        <v>13625.51</v>
      </c>
      <c r="U67" s="488">
        <f t="shared" si="1"/>
        <v>40876.53</v>
      </c>
      <c r="W67"/>
      <c r="X67"/>
      <c r="Y67"/>
      <c r="Z67"/>
      <c r="AA67"/>
    </row>
    <row r="68" spans="1:27" s="6" customFormat="1" ht="13.2" customHeight="1" x14ac:dyDescent="0.25">
      <c r="A68" s="24" t="s">
        <v>181</v>
      </c>
      <c r="B68" s="1" t="s">
        <v>471</v>
      </c>
      <c r="C68" s="302"/>
      <c r="D68" s="1" t="s">
        <v>464</v>
      </c>
      <c r="E68" s="490"/>
      <c r="F68" s="489">
        <v>14213.43</v>
      </c>
      <c r="G68" s="489">
        <v>14213.43</v>
      </c>
      <c r="H68" s="489">
        <v>14213.43</v>
      </c>
      <c r="I68" s="482"/>
      <c r="J68" s="177">
        <v>8</v>
      </c>
      <c r="K68" s="177">
        <v>15</v>
      </c>
      <c r="L68" s="177">
        <v>16</v>
      </c>
      <c r="M68" s="484"/>
      <c r="N68" s="1" t="s">
        <v>465</v>
      </c>
      <c r="O68" s="38"/>
      <c r="P68" s="480" t="s">
        <v>411</v>
      </c>
      <c r="Q68" s="486"/>
      <c r="R68" s="487">
        <f t="shared" si="2"/>
        <v>113707.44</v>
      </c>
      <c r="S68" s="487">
        <f t="shared" si="2"/>
        <v>213201.45</v>
      </c>
      <c r="T68" s="487">
        <f t="shared" si="2"/>
        <v>227414.88</v>
      </c>
      <c r="U68" s="488">
        <f t="shared" si="1"/>
        <v>554323.77</v>
      </c>
      <c r="W68"/>
      <c r="X68"/>
      <c r="Y68"/>
      <c r="Z68"/>
      <c r="AA68"/>
    </row>
    <row r="69" spans="1:27" s="6" customFormat="1" ht="13.2" customHeight="1" x14ac:dyDescent="0.25">
      <c r="A69" s="24" t="s">
        <v>181</v>
      </c>
      <c r="B69" s="1" t="s">
        <v>472</v>
      </c>
      <c r="C69" s="302"/>
      <c r="D69" s="1" t="s">
        <v>464</v>
      </c>
      <c r="E69" s="490"/>
      <c r="F69" s="489">
        <v>15126.21</v>
      </c>
      <c r="G69" s="489">
        <v>15126.21</v>
      </c>
      <c r="H69" s="489">
        <v>15126.21</v>
      </c>
      <c r="I69" s="482"/>
      <c r="J69" s="177">
        <v>35</v>
      </c>
      <c r="K69" s="177">
        <v>35</v>
      </c>
      <c r="L69" s="177">
        <v>34</v>
      </c>
      <c r="M69" s="484"/>
      <c r="N69" s="1" t="s">
        <v>465</v>
      </c>
      <c r="O69" s="38"/>
      <c r="P69" s="480" t="s">
        <v>411</v>
      </c>
      <c r="Q69" s="486"/>
      <c r="R69" s="487">
        <f t="shared" si="2"/>
        <v>529417.35</v>
      </c>
      <c r="S69" s="487">
        <f t="shared" si="2"/>
        <v>529417.35</v>
      </c>
      <c r="T69" s="487">
        <f t="shared" si="2"/>
        <v>514291.13999999996</v>
      </c>
      <c r="U69" s="488">
        <f t="shared" si="1"/>
        <v>1573125.8399999999</v>
      </c>
      <c r="W69"/>
      <c r="X69"/>
      <c r="Y69"/>
      <c r="Z69"/>
      <c r="AA69"/>
    </row>
    <row r="70" spans="1:27" s="6" customFormat="1" ht="13.2" customHeight="1" x14ac:dyDescent="0.25">
      <c r="A70" s="24" t="s">
        <v>181</v>
      </c>
      <c r="B70" s="1" t="s">
        <v>473</v>
      </c>
      <c r="C70" s="302"/>
      <c r="D70" s="1" t="s">
        <v>464</v>
      </c>
      <c r="E70" s="490"/>
      <c r="F70" s="489">
        <v>15126.21</v>
      </c>
      <c r="G70" s="489">
        <v>15126.21</v>
      </c>
      <c r="H70" s="489">
        <v>15126.21</v>
      </c>
      <c r="I70" s="482"/>
      <c r="J70" s="177">
        <v>1</v>
      </c>
      <c r="K70" s="177">
        <v>1</v>
      </c>
      <c r="L70" s="177">
        <v>1</v>
      </c>
      <c r="M70" s="484"/>
      <c r="N70" s="1" t="s">
        <v>465</v>
      </c>
      <c r="O70" s="38"/>
      <c r="P70" s="480" t="s">
        <v>411</v>
      </c>
      <c r="Q70" s="486"/>
      <c r="R70" s="487">
        <f t="shared" si="2"/>
        <v>15126.21</v>
      </c>
      <c r="S70" s="487">
        <f t="shared" si="2"/>
        <v>15126.21</v>
      </c>
      <c r="T70" s="487">
        <f t="shared" si="2"/>
        <v>15126.21</v>
      </c>
      <c r="U70" s="488">
        <f t="shared" si="1"/>
        <v>45378.63</v>
      </c>
      <c r="W70"/>
      <c r="X70"/>
      <c r="Y70"/>
      <c r="Z70"/>
      <c r="AA70"/>
    </row>
    <row r="71" spans="1:27" s="6" customFormat="1" ht="13.2" customHeight="1" x14ac:dyDescent="0.25">
      <c r="A71" s="24" t="s">
        <v>181</v>
      </c>
      <c r="B71" s="1" t="s">
        <v>474</v>
      </c>
      <c r="C71" s="302"/>
      <c r="D71" s="1" t="s">
        <v>464</v>
      </c>
      <c r="E71" s="490"/>
      <c r="F71" s="489">
        <v>15126.21</v>
      </c>
      <c r="G71" s="489">
        <v>15126.21</v>
      </c>
      <c r="H71" s="489">
        <v>15126.21</v>
      </c>
      <c r="I71" s="482"/>
      <c r="J71" s="177">
        <v>2</v>
      </c>
      <c r="K71" s="177">
        <v>2</v>
      </c>
      <c r="L71" s="177">
        <v>2</v>
      </c>
      <c r="M71" s="484"/>
      <c r="N71" s="1" t="s">
        <v>465</v>
      </c>
      <c r="O71" s="38"/>
      <c r="P71" s="480" t="s">
        <v>411</v>
      </c>
      <c r="Q71" s="486"/>
      <c r="R71" s="487">
        <f t="shared" si="2"/>
        <v>30252.42</v>
      </c>
      <c r="S71" s="487">
        <f t="shared" si="2"/>
        <v>30252.42</v>
      </c>
      <c r="T71" s="487">
        <f t="shared" si="2"/>
        <v>30252.42</v>
      </c>
      <c r="U71" s="488">
        <f t="shared" si="1"/>
        <v>90757.26</v>
      </c>
      <c r="W71"/>
      <c r="X71"/>
      <c r="Y71"/>
      <c r="Z71"/>
      <c r="AA71"/>
    </row>
    <row r="72" spans="1:27" s="6" customFormat="1" ht="13.2" customHeight="1" x14ac:dyDescent="0.25">
      <c r="A72" s="24" t="s">
        <v>181</v>
      </c>
      <c r="B72" s="1" t="s">
        <v>475</v>
      </c>
      <c r="C72" s="302"/>
      <c r="D72" s="1" t="s">
        <v>464</v>
      </c>
      <c r="E72" s="490"/>
      <c r="F72" s="489">
        <v>15126.21</v>
      </c>
      <c r="G72" s="489">
        <v>15126.21</v>
      </c>
      <c r="H72" s="489">
        <v>15126.21</v>
      </c>
      <c r="I72" s="482"/>
      <c r="J72" s="177">
        <v>1</v>
      </c>
      <c r="K72" s="177">
        <v>1</v>
      </c>
      <c r="L72" s="177">
        <v>1</v>
      </c>
      <c r="M72" s="484"/>
      <c r="N72" s="1" t="s">
        <v>465</v>
      </c>
      <c r="O72" s="38"/>
      <c r="P72" s="480" t="s">
        <v>411</v>
      </c>
      <c r="Q72" s="486"/>
      <c r="R72" s="487">
        <f t="shared" si="2"/>
        <v>15126.21</v>
      </c>
      <c r="S72" s="487">
        <f t="shared" si="2"/>
        <v>15126.21</v>
      </c>
      <c r="T72" s="487">
        <f t="shared" si="2"/>
        <v>15126.21</v>
      </c>
      <c r="U72" s="488">
        <f t="shared" si="1"/>
        <v>45378.63</v>
      </c>
      <c r="W72"/>
      <c r="X72"/>
      <c r="Y72"/>
      <c r="Z72"/>
      <c r="AA72"/>
    </row>
    <row r="73" spans="1:27" s="6" customFormat="1" ht="13.2" customHeight="1" x14ac:dyDescent="0.25">
      <c r="A73" s="24" t="s">
        <v>181</v>
      </c>
      <c r="B73" s="1" t="s">
        <v>476</v>
      </c>
      <c r="C73" s="302"/>
      <c r="D73" s="1" t="s">
        <v>464</v>
      </c>
      <c r="E73" s="490"/>
      <c r="F73" s="489">
        <v>14213.43</v>
      </c>
      <c r="G73" s="489">
        <v>14213.43</v>
      </c>
      <c r="H73" s="489">
        <v>14213.43</v>
      </c>
      <c r="I73" s="482"/>
      <c r="J73" s="177">
        <v>1</v>
      </c>
      <c r="K73" s="177">
        <v>1</v>
      </c>
      <c r="L73" s="177">
        <v>1</v>
      </c>
      <c r="M73" s="484"/>
      <c r="N73" s="1" t="s">
        <v>465</v>
      </c>
      <c r="O73" s="38"/>
      <c r="P73" s="480" t="s">
        <v>411</v>
      </c>
      <c r="Q73" s="486"/>
      <c r="R73" s="487">
        <f t="shared" si="2"/>
        <v>14213.43</v>
      </c>
      <c r="S73" s="487">
        <f t="shared" si="2"/>
        <v>14213.43</v>
      </c>
      <c r="T73" s="487">
        <f t="shared" si="2"/>
        <v>14213.43</v>
      </c>
      <c r="U73" s="488">
        <f t="shared" si="1"/>
        <v>42640.29</v>
      </c>
      <c r="W73"/>
      <c r="X73"/>
      <c r="Y73"/>
      <c r="Z73"/>
      <c r="AA73"/>
    </row>
    <row r="74" spans="1:27" s="6" customFormat="1" ht="13.2" customHeight="1" x14ac:dyDescent="0.25">
      <c r="A74" s="24" t="s">
        <v>181</v>
      </c>
      <c r="B74" s="1" t="s">
        <v>477</v>
      </c>
      <c r="C74" s="302"/>
      <c r="D74" s="1" t="s">
        <v>464</v>
      </c>
      <c r="E74" s="490"/>
      <c r="F74" s="489">
        <v>15776.83</v>
      </c>
      <c r="G74" s="489">
        <v>15776.83</v>
      </c>
      <c r="H74" s="489">
        <v>15776.83</v>
      </c>
      <c r="I74" s="482"/>
      <c r="J74" s="177">
        <v>18</v>
      </c>
      <c r="K74" s="177">
        <v>20</v>
      </c>
      <c r="L74" s="177">
        <v>19</v>
      </c>
      <c r="M74" s="484"/>
      <c r="N74" s="1" t="s">
        <v>465</v>
      </c>
      <c r="O74" s="38"/>
      <c r="P74" s="480" t="s">
        <v>411</v>
      </c>
      <c r="Q74" s="486"/>
      <c r="R74" s="487">
        <f t="shared" si="2"/>
        <v>283982.94</v>
      </c>
      <c r="S74" s="487">
        <f t="shared" si="2"/>
        <v>315536.59999999998</v>
      </c>
      <c r="T74" s="487">
        <f t="shared" si="2"/>
        <v>299759.77</v>
      </c>
      <c r="U74" s="488">
        <f t="shared" si="1"/>
        <v>899279.31</v>
      </c>
      <c r="W74"/>
      <c r="X74"/>
      <c r="Y74"/>
      <c r="Z74"/>
      <c r="AA74"/>
    </row>
    <row r="75" spans="1:27" s="6" customFormat="1" ht="13.2" customHeight="1" x14ac:dyDescent="0.25">
      <c r="A75" s="24" t="s">
        <v>181</v>
      </c>
      <c r="B75" s="1" t="s">
        <v>478</v>
      </c>
      <c r="C75" s="302"/>
      <c r="D75" s="1" t="s">
        <v>464</v>
      </c>
      <c r="E75" s="490"/>
      <c r="F75" s="489">
        <v>16789.95</v>
      </c>
      <c r="G75" s="489">
        <v>16789.95</v>
      </c>
      <c r="H75" s="489">
        <v>16789.95</v>
      </c>
      <c r="I75" s="482"/>
      <c r="J75" s="177">
        <v>38</v>
      </c>
      <c r="K75" s="177">
        <v>41</v>
      </c>
      <c r="L75" s="177">
        <v>41</v>
      </c>
      <c r="M75" s="484"/>
      <c r="N75" s="1" t="s">
        <v>465</v>
      </c>
      <c r="O75" s="38"/>
      <c r="P75" s="480" t="s">
        <v>411</v>
      </c>
      <c r="Q75" s="486"/>
      <c r="R75" s="487">
        <f t="shared" si="2"/>
        <v>638018.1</v>
      </c>
      <c r="S75" s="487">
        <f t="shared" si="2"/>
        <v>688387.95000000007</v>
      </c>
      <c r="T75" s="487">
        <f t="shared" si="2"/>
        <v>688387.95000000007</v>
      </c>
      <c r="U75" s="488">
        <f t="shared" si="1"/>
        <v>2014794</v>
      </c>
      <c r="W75"/>
      <c r="X75"/>
      <c r="Y75"/>
      <c r="Z75"/>
      <c r="AA75"/>
    </row>
    <row r="76" spans="1:27" s="6" customFormat="1" ht="13.2" customHeight="1" x14ac:dyDescent="0.25">
      <c r="A76" s="24" t="s">
        <v>181</v>
      </c>
      <c r="B76" s="1" t="s">
        <v>587</v>
      </c>
      <c r="C76" s="302"/>
      <c r="D76" s="1" t="s">
        <v>464</v>
      </c>
      <c r="E76" s="490"/>
      <c r="F76" s="177">
        <v>0</v>
      </c>
      <c r="G76" s="489">
        <v>15776.83</v>
      </c>
      <c r="H76" s="489">
        <v>15776.83</v>
      </c>
      <c r="I76" s="482"/>
      <c r="J76" s="177">
        <v>0</v>
      </c>
      <c r="K76" s="177">
        <v>1</v>
      </c>
      <c r="L76" s="177">
        <v>1</v>
      </c>
      <c r="M76" s="484"/>
      <c r="N76" s="1" t="s">
        <v>465</v>
      </c>
      <c r="O76" s="38"/>
      <c r="P76" s="480" t="s">
        <v>411</v>
      </c>
      <c r="Q76" s="486"/>
      <c r="R76" s="487">
        <f t="shared" si="2"/>
        <v>0</v>
      </c>
      <c r="S76" s="487">
        <f t="shared" si="2"/>
        <v>15776.83</v>
      </c>
      <c r="T76" s="487">
        <f t="shared" si="2"/>
        <v>15776.83</v>
      </c>
      <c r="U76" s="488">
        <f t="shared" ref="U76:U139" si="3">R76+S76+T76</f>
        <v>31553.66</v>
      </c>
      <c r="W76"/>
      <c r="X76"/>
      <c r="Y76"/>
      <c r="Z76"/>
      <c r="AA76"/>
    </row>
    <row r="77" spans="1:27" s="6" customFormat="1" ht="13.2" customHeight="1" x14ac:dyDescent="0.25">
      <c r="A77" s="24" t="s">
        <v>181</v>
      </c>
      <c r="B77" s="1" t="s">
        <v>596</v>
      </c>
      <c r="C77" s="302"/>
      <c r="D77" s="1" t="s">
        <v>464</v>
      </c>
      <c r="E77" s="490"/>
      <c r="F77" s="177">
        <v>0</v>
      </c>
      <c r="G77" s="489">
        <v>16789.95</v>
      </c>
      <c r="H77" s="489">
        <v>16789.95</v>
      </c>
      <c r="I77" s="482"/>
      <c r="J77" s="177">
        <v>0</v>
      </c>
      <c r="K77" s="177">
        <v>1</v>
      </c>
      <c r="L77" s="177">
        <v>1</v>
      </c>
      <c r="M77" s="484"/>
      <c r="N77" s="1" t="s">
        <v>465</v>
      </c>
      <c r="O77" s="38"/>
      <c r="P77" s="480" t="s">
        <v>411</v>
      </c>
      <c r="Q77" s="486"/>
      <c r="R77" s="487">
        <f t="shared" si="2"/>
        <v>0</v>
      </c>
      <c r="S77" s="487">
        <f t="shared" si="2"/>
        <v>16789.95</v>
      </c>
      <c r="T77" s="487">
        <f t="shared" si="2"/>
        <v>16789.95</v>
      </c>
      <c r="U77" s="488">
        <f t="shared" si="3"/>
        <v>33579.9</v>
      </c>
      <c r="W77"/>
      <c r="X77"/>
      <c r="Y77"/>
      <c r="Z77"/>
      <c r="AA77"/>
    </row>
    <row r="78" spans="1:27" s="6" customFormat="1" ht="13.2" customHeight="1" x14ac:dyDescent="0.25">
      <c r="A78" s="24" t="s">
        <v>181</v>
      </c>
      <c r="B78" s="1" t="s">
        <v>479</v>
      </c>
      <c r="C78" s="302"/>
      <c r="D78" s="1" t="s">
        <v>464</v>
      </c>
      <c r="E78" s="490"/>
      <c r="F78" s="489">
        <v>16789.95</v>
      </c>
      <c r="G78" s="489">
        <v>16789.95</v>
      </c>
      <c r="H78" s="489">
        <v>16789.95</v>
      </c>
      <c r="I78" s="482"/>
      <c r="J78" s="177">
        <v>2</v>
      </c>
      <c r="K78" s="177">
        <v>2</v>
      </c>
      <c r="L78" s="177">
        <v>2</v>
      </c>
      <c r="M78" s="484"/>
      <c r="N78" s="1" t="s">
        <v>465</v>
      </c>
      <c r="O78" s="38"/>
      <c r="P78" s="480" t="s">
        <v>411</v>
      </c>
      <c r="Q78" s="486"/>
      <c r="R78" s="487">
        <f t="shared" ref="R78:T141" si="4">F78*J78</f>
        <v>33579.9</v>
      </c>
      <c r="S78" s="487">
        <f t="shared" si="4"/>
        <v>33579.9</v>
      </c>
      <c r="T78" s="487">
        <f t="shared" si="4"/>
        <v>33579.9</v>
      </c>
      <c r="U78" s="488">
        <f t="shared" si="3"/>
        <v>100739.70000000001</v>
      </c>
      <c r="W78"/>
      <c r="X78"/>
      <c r="Y78"/>
      <c r="Z78"/>
      <c r="AA78"/>
    </row>
    <row r="79" spans="1:27" s="6" customFormat="1" ht="13.2" customHeight="1" x14ac:dyDescent="0.25">
      <c r="A79" s="24" t="s">
        <v>181</v>
      </c>
      <c r="B79" s="1" t="s">
        <v>480</v>
      </c>
      <c r="C79" s="302"/>
      <c r="D79" s="1" t="s">
        <v>464</v>
      </c>
      <c r="E79" s="490"/>
      <c r="F79" s="489">
        <v>17354.400000000001</v>
      </c>
      <c r="G79" s="489">
        <v>17354.400000000001</v>
      </c>
      <c r="H79" s="489">
        <v>17354.400000000001</v>
      </c>
      <c r="I79" s="482"/>
      <c r="J79" s="177">
        <v>1</v>
      </c>
      <c r="K79" s="177">
        <v>3</v>
      </c>
      <c r="L79" s="177">
        <v>3</v>
      </c>
      <c r="M79" s="484"/>
      <c r="N79" s="1" t="s">
        <v>465</v>
      </c>
      <c r="O79" s="38"/>
      <c r="P79" s="480" t="s">
        <v>411</v>
      </c>
      <c r="Q79" s="486"/>
      <c r="R79" s="487">
        <f t="shared" si="4"/>
        <v>17354.400000000001</v>
      </c>
      <c r="S79" s="487">
        <f t="shared" si="4"/>
        <v>52063.200000000004</v>
      </c>
      <c r="T79" s="487">
        <f t="shared" si="4"/>
        <v>52063.200000000004</v>
      </c>
      <c r="U79" s="488">
        <f t="shared" si="3"/>
        <v>121480.80000000002</v>
      </c>
      <c r="W79"/>
      <c r="X79"/>
      <c r="Y79"/>
      <c r="Z79"/>
      <c r="AA79"/>
    </row>
    <row r="80" spans="1:27" s="6" customFormat="1" ht="13.2" customHeight="1" x14ac:dyDescent="0.25">
      <c r="A80" s="24" t="s">
        <v>181</v>
      </c>
      <c r="B80" s="1" t="s">
        <v>481</v>
      </c>
      <c r="C80" s="302"/>
      <c r="D80" s="1" t="s">
        <v>464</v>
      </c>
      <c r="E80" s="490"/>
      <c r="F80" s="489">
        <v>18300.96</v>
      </c>
      <c r="G80" s="489">
        <v>18300.96</v>
      </c>
      <c r="H80" s="489">
        <v>18300.96</v>
      </c>
      <c r="I80" s="482"/>
      <c r="J80" s="177">
        <v>31</v>
      </c>
      <c r="K80" s="177">
        <v>31</v>
      </c>
      <c r="L80" s="177">
        <v>32</v>
      </c>
      <c r="M80" s="484"/>
      <c r="N80" s="1" t="s">
        <v>465</v>
      </c>
      <c r="O80" s="38"/>
      <c r="P80" s="480" t="s">
        <v>411</v>
      </c>
      <c r="Q80" s="486"/>
      <c r="R80" s="487">
        <f t="shared" si="4"/>
        <v>567329.76</v>
      </c>
      <c r="S80" s="487">
        <f t="shared" si="4"/>
        <v>567329.76</v>
      </c>
      <c r="T80" s="487">
        <f t="shared" si="4"/>
        <v>585630.71999999997</v>
      </c>
      <c r="U80" s="488">
        <f t="shared" si="3"/>
        <v>1720290.24</v>
      </c>
      <c r="W80"/>
      <c r="X80"/>
      <c r="Y80"/>
      <c r="Z80"/>
      <c r="AA80"/>
    </row>
    <row r="81" spans="1:27" s="6" customFormat="1" ht="13.2" customHeight="1" x14ac:dyDescent="0.25">
      <c r="A81" s="24" t="s">
        <v>181</v>
      </c>
      <c r="B81" s="1" t="s">
        <v>482</v>
      </c>
      <c r="C81" s="302"/>
      <c r="D81" s="1" t="s">
        <v>464</v>
      </c>
      <c r="E81" s="490"/>
      <c r="F81" s="489">
        <v>17354.400000000001</v>
      </c>
      <c r="G81" s="489">
        <v>17354.400000000001</v>
      </c>
      <c r="H81" s="489">
        <v>17354.400000000001</v>
      </c>
      <c r="I81" s="482"/>
      <c r="J81" s="177">
        <v>19</v>
      </c>
      <c r="K81" s="177">
        <v>20</v>
      </c>
      <c r="L81" s="177">
        <v>18</v>
      </c>
      <c r="M81" s="484"/>
      <c r="N81" s="1" t="s">
        <v>465</v>
      </c>
      <c r="O81" s="38"/>
      <c r="P81" s="480" t="s">
        <v>411</v>
      </c>
      <c r="Q81" s="486"/>
      <c r="R81" s="487">
        <f t="shared" si="4"/>
        <v>329733.60000000003</v>
      </c>
      <c r="S81" s="487">
        <f t="shared" si="4"/>
        <v>347088</v>
      </c>
      <c r="T81" s="487">
        <f t="shared" si="4"/>
        <v>312379.2</v>
      </c>
      <c r="U81" s="488">
        <f t="shared" si="3"/>
        <v>989200.8</v>
      </c>
      <c r="W81"/>
      <c r="X81"/>
      <c r="Y81"/>
      <c r="Z81"/>
      <c r="AA81"/>
    </row>
    <row r="82" spans="1:27" s="6" customFormat="1" ht="13.2" customHeight="1" x14ac:dyDescent="0.25">
      <c r="A82" s="24" t="s">
        <v>181</v>
      </c>
      <c r="B82" s="1" t="s">
        <v>483</v>
      </c>
      <c r="C82" s="302"/>
      <c r="D82" s="1" t="s">
        <v>464</v>
      </c>
      <c r="E82" s="490"/>
      <c r="F82" s="489">
        <v>18300.96</v>
      </c>
      <c r="G82" s="489">
        <v>18300.96</v>
      </c>
      <c r="H82" s="489">
        <v>18300.96</v>
      </c>
      <c r="I82" s="482"/>
      <c r="J82" s="177">
        <v>186</v>
      </c>
      <c r="K82" s="177">
        <v>184</v>
      </c>
      <c r="L82" s="177">
        <v>188</v>
      </c>
      <c r="M82" s="484"/>
      <c r="N82" s="1" t="s">
        <v>465</v>
      </c>
      <c r="O82" s="38"/>
      <c r="P82" s="480" t="s">
        <v>411</v>
      </c>
      <c r="Q82" s="486"/>
      <c r="R82" s="487">
        <f t="shared" si="4"/>
        <v>3403978.56</v>
      </c>
      <c r="S82" s="487">
        <f t="shared" si="4"/>
        <v>3367376.6399999997</v>
      </c>
      <c r="T82" s="487">
        <f t="shared" si="4"/>
        <v>3440580.48</v>
      </c>
      <c r="U82" s="488">
        <f t="shared" si="3"/>
        <v>10211935.68</v>
      </c>
      <c r="W82"/>
      <c r="X82"/>
      <c r="Y82"/>
      <c r="Z82"/>
      <c r="AA82"/>
    </row>
    <row r="83" spans="1:27" s="6" customFormat="1" ht="13.2" customHeight="1" x14ac:dyDescent="0.25">
      <c r="A83" s="24" t="s">
        <v>181</v>
      </c>
      <c r="B83" s="1" t="s">
        <v>484</v>
      </c>
      <c r="C83" s="302"/>
      <c r="D83" s="1" t="s">
        <v>485</v>
      </c>
      <c r="E83" s="490"/>
      <c r="F83" s="489">
        <v>10876.06</v>
      </c>
      <c r="G83" s="489">
        <v>10876.06</v>
      </c>
      <c r="H83" s="489">
        <v>10876.06</v>
      </c>
      <c r="I83" s="482"/>
      <c r="J83" s="177">
        <v>3</v>
      </c>
      <c r="K83" s="177">
        <v>3</v>
      </c>
      <c r="L83" s="177">
        <v>3</v>
      </c>
      <c r="M83" s="484"/>
      <c r="N83" s="1" t="s">
        <v>465</v>
      </c>
      <c r="O83" s="38"/>
      <c r="P83" s="480" t="s">
        <v>411</v>
      </c>
      <c r="Q83" s="486"/>
      <c r="R83" s="487">
        <f t="shared" si="4"/>
        <v>32628.18</v>
      </c>
      <c r="S83" s="487">
        <f t="shared" si="4"/>
        <v>32628.18</v>
      </c>
      <c r="T83" s="487">
        <f t="shared" si="4"/>
        <v>32628.18</v>
      </c>
      <c r="U83" s="488">
        <f t="shared" si="3"/>
        <v>97884.540000000008</v>
      </c>
      <c r="W83"/>
      <c r="X83"/>
      <c r="Y83"/>
      <c r="Z83"/>
      <c r="AA83"/>
    </row>
    <row r="84" spans="1:27" s="6" customFormat="1" ht="13.2" customHeight="1" x14ac:dyDescent="0.25">
      <c r="A84" s="24" t="s">
        <v>181</v>
      </c>
      <c r="B84" s="1" t="s">
        <v>486</v>
      </c>
      <c r="C84" s="302"/>
      <c r="D84" s="1" t="s">
        <v>485</v>
      </c>
      <c r="E84" s="490"/>
      <c r="F84" s="489">
        <v>11162.9</v>
      </c>
      <c r="G84" s="489">
        <v>11162.9</v>
      </c>
      <c r="H84" s="489">
        <v>11162.9</v>
      </c>
      <c r="I84" s="482"/>
      <c r="J84" s="177">
        <v>1</v>
      </c>
      <c r="K84" s="177">
        <v>1</v>
      </c>
      <c r="L84" s="177">
        <v>1</v>
      </c>
      <c r="M84" s="484"/>
      <c r="N84" s="1" t="s">
        <v>465</v>
      </c>
      <c r="O84" s="38"/>
      <c r="P84" s="480" t="s">
        <v>411</v>
      </c>
      <c r="Q84" s="486"/>
      <c r="R84" s="487">
        <f t="shared" si="4"/>
        <v>11162.9</v>
      </c>
      <c r="S84" s="487">
        <f t="shared" si="4"/>
        <v>11162.9</v>
      </c>
      <c r="T84" s="487">
        <f t="shared" si="4"/>
        <v>11162.9</v>
      </c>
      <c r="U84" s="488">
        <f t="shared" si="3"/>
        <v>33488.699999999997</v>
      </c>
      <c r="W84"/>
      <c r="X84"/>
      <c r="Y84"/>
      <c r="Z84"/>
      <c r="AA84"/>
    </row>
    <row r="85" spans="1:27" s="6" customFormat="1" ht="13.2" customHeight="1" x14ac:dyDescent="0.25">
      <c r="A85" s="24" t="s">
        <v>181</v>
      </c>
      <c r="B85" s="1" t="s">
        <v>487</v>
      </c>
      <c r="C85" s="302"/>
      <c r="D85" s="1" t="s">
        <v>485</v>
      </c>
      <c r="E85" s="490"/>
      <c r="F85" s="489">
        <v>10876.07</v>
      </c>
      <c r="G85" s="489">
        <v>10876.07</v>
      </c>
      <c r="H85" s="489">
        <v>10876.07</v>
      </c>
      <c r="I85" s="482"/>
      <c r="J85" s="177">
        <v>1</v>
      </c>
      <c r="K85" s="177">
        <v>1</v>
      </c>
      <c r="L85" s="177">
        <v>1</v>
      </c>
      <c r="M85" s="484"/>
      <c r="N85" s="1" t="s">
        <v>465</v>
      </c>
      <c r="O85" s="38"/>
      <c r="P85" s="480" t="s">
        <v>411</v>
      </c>
      <c r="Q85" s="486"/>
      <c r="R85" s="487">
        <f t="shared" si="4"/>
        <v>10876.07</v>
      </c>
      <c r="S85" s="487">
        <f t="shared" si="4"/>
        <v>10876.07</v>
      </c>
      <c r="T85" s="487">
        <f t="shared" si="4"/>
        <v>10876.07</v>
      </c>
      <c r="U85" s="488">
        <f t="shared" si="3"/>
        <v>32628.21</v>
      </c>
      <c r="W85"/>
      <c r="X85"/>
      <c r="Y85"/>
      <c r="Z85"/>
      <c r="AA85"/>
    </row>
    <row r="86" spans="1:27" s="6" customFormat="1" ht="13.2" customHeight="1" x14ac:dyDescent="0.25">
      <c r="A86" s="24" t="s">
        <v>181</v>
      </c>
      <c r="B86" s="1" t="s">
        <v>488</v>
      </c>
      <c r="C86" s="302"/>
      <c r="D86" s="1" t="s">
        <v>485</v>
      </c>
      <c r="E86" s="490"/>
      <c r="F86" s="489">
        <v>11162.91</v>
      </c>
      <c r="G86" s="489">
        <v>11162.91</v>
      </c>
      <c r="H86" s="489">
        <v>11162.91</v>
      </c>
      <c r="I86" s="482"/>
      <c r="J86" s="177">
        <v>1</v>
      </c>
      <c r="K86" s="177">
        <v>1</v>
      </c>
      <c r="L86" s="177">
        <v>1</v>
      </c>
      <c r="M86" s="484"/>
      <c r="N86" s="1" t="s">
        <v>465</v>
      </c>
      <c r="O86" s="38"/>
      <c r="P86" s="480" t="s">
        <v>411</v>
      </c>
      <c r="Q86" s="486"/>
      <c r="R86" s="487">
        <f t="shared" si="4"/>
        <v>11162.91</v>
      </c>
      <c r="S86" s="487">
        <f t="shared" si="4"/>
        <v>11162.91</v>
      </c>
      <c r="T86" s="487">
        <f t="shared" si="4"/>
        <v>11162.91</v>
      </c>
      <c r="U86" s="488">
        <f t="shared" si="3"/>
        <v>33488.729999999996</v>
      </c>
      <c r="W86"/>
      <c r="X86"/>
      <c r="Y86"/>
      <c r="Z86"/>
      <c r="AA86"/>
    </row>
    <row r="87" spans="1:27" s="6" customFormat="1" ht="13.2" customHeight="1" x14ac:dyDescent="0.25">
      <c r="A87" s="24" t="s">
        <v>181</v>
      </c>
      <c r="B87" s="1" t="s">
        <v>489</v>
      </c>
      <c r="C87" s="302"/>
      <c r="D87" s="1" t="s">
        <v>485</v>
      </c>
      <c r="E87" s="490"/>
      <c r="F87" s="489">
        <v>10876.07</v>
      </c>
      <c r="G87" s="489">
        <v>10876.07</v>
      </c>
      <c r="H87" s="489">
        <v>10876.07</v>
      </c>
      <c r="I87" s="482"/>
      <c r="J87" s="177">
        <v>2</v>
      </c>
      <c r="K87" s="177">
        <v>2</v>
      </c>
      <c r="L87" s="177">
        <v>2</v>
      </c>
      <c r="M87" s="484"/>
      <c r="N87" s="1" t="s">
        <v>465</v>
      </c>
      <c r="O87" s="38"/>
      <c r="P87" s="480" t="s">
        <v>411</v>
      </c>
      <c r="Q87" s="486"/>
      <c r="R87" s="487">
        <f t="shared" si="4"/>
        <v>21752.14</v>
      </c>
      <c r="S87" s="487">
        <f t="shared" si="4"/>
        <v>21752.14</v>
      </c>
      <c r="T87" s="487">
        <f t="shared" si="4"/>
        <v>21752.14</v>
      </c>
      <c r="U87" s="488">
        <f t="shared" si="3"/>
        <v>65256.42</v>
      </c>
      <c r="W87"/>
      <c r="X87"/>
      <c r="Y87"/>
      <c r="Z87"/>
      <c r="AA87"/>
    </row>
    <row r="88" spans="1:27" s="6" customFormat="1" ht="13.2" customHeight="1" x14ac:dyDescent="0.25">
      <c r="A88" s="24" t="s">
        <v>181</v>
      </c>
      <c r="B88" s="1" t="s">
        <v>489</v>
      </c>
      <c r="C88" s="302"/>
      <c r="D88" s="1" t="s">
        <v>485</v>
      </c>
      <c r="E88" s="490"/>
      <c r="F88" s="489">
        <v>11162.91</v>
      </c>
      <c r="G88" s="489">
        <v>11162.91</v>
      </c>
      <c r="H88" s="489">
        <v>11162.91</v>
      </c>
      <c r="I88" s="482"/>
      <c r="J88" s="177">
        <v>5</v>
      </c>
      <c r="K88" s="177">
        <v>5</v>
      </c>
      <c r="L88" s="177">
        <v>4</v>
      </c>
      <c r="M88" s="484"/>
      <c r="N88" s="1" t="s">
        <v>465</v>
      </c>
      <c r="O88" s="38"/>
      <c r="P88" s="480" t="s">
        <v>411</v>
      </c>
      <c r="Q88" s="486"/>
      <c r="R88" s="487">
        <f t="shared" si="4"/>
        <v>55814.55</v>
      </c>
      <c r="S88" s="487">
        <f t="shared" si="4"/>
        <v>55814.55</v>
      </c>
      <c r="T88" s="487">
        <f t="shared" si="4"/>
        <v>44651.64</v>
      </c>
      <c r="U88" s="488">
        <f t="shared" si="3"/>
        <v>156280.74</v>
      </c>
      <c r="W88"/>
      <c r="X88"/>
      <c r="Y88"/>
      <c r="Z88"/>
      <c r="AA88"/>
    </row>
    <row r="89" spans="1:27" s="6" customFormat="1" ht="13.2" customHeight="1" x14ac:dyDescent="0.25">
      <c r="A89" s="24" t="s">
        <v>181</v>
      </c>
      <c r="B89" s="1" t="s">
        <v>490</v>
      </c>
      <c r="C89" s="302"/>
      <c r="D89" s="1" t="s">
        <v>485</v>
      </c>
      <c r="E89" s="490"/>
      <c r="F89" s="489">
        <v>8295.41</v>
      </c>
      <c r="G89" s="489">
        <v>8295.41</v>
      </c>
      <c r="H89" s="489">
        <v>8295.41</v>
      </c>
      <c r="I89" s="482"/>
      <c r="J89" s="177">
        <v>6</v>
      </c>
      <c r="K89" s="177">
        <v>25</v>
      </c>
      <c r="L89" s="177">
        <v>22</v>
      </c>
      <c r="M89" s="484"/>
      <c r="N89" s="1" t="s">
        <v>465</v>
      </c>
      <c r="O89" s="38"/>
      <c r="P89" s="480" t="s">
        <v>411</v>
      </c>
      <c r="Q89" s="486"/>
      <c r="R89" s="487">
        <f t="shared" si="4"/>
        <v>49772.46</v>
      </c>
      <c r="S89" s="487">
        <f t="shared" si="4"/>
        <v>207385.25</v>
      </c>
      <c r="T89" s="487">
        <f t="shared" si="4"/>
        <v>182499.02</v>
      </c>
      <c r="U89" s="488">
        <f t="shared" si="3"/>
        <v>439656.73</v>
      </c>
      <c r="W89"/>
      <c r="X89"/>
      <c r="Y89"/>
      <c r="Z89"/>
      <c r="AA89"/>
    </row>
    <row r="90" spans="1:27" s="6" customFormat="1" ht="13.2" customHeight="1" x14ac:dyDescent="0.25">
      <c r="A90" s="24" t="s">
        <v>181</v>
      </c>
      <c r="B90" s="1" t="s">
        <v>491</v>
      </c>
      <c r="C90" s="302"/>
      <c r="D90" s="1" t="s">
        <v>485</v>
      </c>
      <c r="E90" s="490"/>
      <c r="F90" s="489">
        <v>8582.1</v>
      </c>
      <c r="G90" s="489">
        <v>8582.1</v>
      </c>
      <c r="H90" s="489">
        <v>8582.1</v>
      </c>
      <c r="I90" s="482"/>
      <c r="J90" s="177">
        <v>45</v>
      </c>
      <c r="K90" s="177">
        <v>51</v>
      </c>
      <c r="L90" s="177">
        <v>52</v>
      </c>
      <c r="M90" s="484"/>
      <c r="N90" s="1" t="s">
        <v>465</v>
      </c>
      <c r="O90" s="38"/>
      <c r="P90" s="480" t="s">
        <v>411</v>
      </c>
      <c r="Q90" s="486"/>
      <c r="R90" s="487">
        <f t="shared" si="4"/>
        <v>386194.5</v>
      </c>
      <c r="S90" s="487">
        <f t="shared" si="4"/>
        <v>437687.10000000003</v>
      </c>
      <c r="T90" s="487">
        <f t="shared" si="4"/>
        <v>446269.2</v>
      </c>
      <c r="U90" s="488">
        <f t="shared" si="3"/>
        <v>1270150.8</v>
      </c>
      <c r="W90"/>
      <c r="X90"/>
      <c r="Y90"/>
      <c r="Z90"/>
      <c r="AA90"/>
    </row>
    <row r="91" spans="1:27" s="6" customFormat="1" ht="13.2" customHeight="1" x14ac:dyDescent="0.25">
      <c r="A91" s="24" t="s">
        <v>181</v>
      </c>
      <c r="B91" s="1" t="s">
        <v>492</v>
      </c>
      <c r="C91" s="302"/>
      <c r="D91" s="1" t="s">
        <v>485</v>
      </c>
      <c r="E91" s="490"/>
      <c r="F91" s="489">
        <v>8295.41</v>
      </c>
      <c r="G91" s="489">
        <v>8295.41</v>
      </c>
      <c r="H91" s="489">
        <v>8295.41</v>
      </c>
      <c r="I91" s="482"/>
      <c r="J91" s="177">
        <v>1</v>
      </c>
      <c r="K91" s="177">
        <v>3</v>
      </c>
      <c r="L91" s="177">
        <v>3</v>
      </c>
      <c r="M91" s="484"/>
      <c r="N91" s="1" t="s">
        <v>465</v>
      </c>
      <c r="O91" s="38"/>
      <c r="P91" s="480" t="s">
        <v>411</v>
      </c>
      <c r="Q91" s="486"/>
      <c r="R91" s="487">
        <f t="shared" si="4"/>
        <v>8295.41</v>
      </c>
      <c r="S91" s="487">
        <f t="shared" si="4"/>
        <v>24886.23</v>
      </c>
      <c r="T91" s="487">
        <f t="shared" si="4"/>
        <v>24886.23</v>
      </c>
      <c r="U91" s="488">
        <f t="shared" si="3"/>
        <v>58067.869999999995</v>
      </c>
      <c r="W91"/>
      <c r="X91"/>
      <c r="Y91"/>
      <c r="Z91"/>
      <c r="AA91"/>
    </row>
    <row r="92" spans="1:27" s="6" customFormat="1" ht="13.2" customHeight="1" x14ac:dyDescent="0.25">
      <c r="A92" s="24" t="s">
        <v>181</v>
      </c>
      <c r="B92" s="1" t="s">
        <v>493</v>
      </c>
      <c r="C92" s="302"/>
      <c r="D92" s="1" t="s">
        <v>485</v>
      </c>
      <c r="E92" s="490"/>
      <c r="F92" s="489">
        <v>8582.1</v>
      </c>
      <c r="G92" s="489">
        <v>8582.1</v>
      </c>
      <c r="H92" s="489">
        <v>8582.1</v>
      </c>
      <c r="I92" s="482"/>
      <c r="J92" s="177">
        <v>6</v>
      </c>
      <c r="K92" s="177">
        <v>6</v>
      </c>
      <c r="L92" s="177">
        <v>6</v>
      </c>
      <c r="M92" s="484"/>
      <c r="N92" s="1" t="s">
        <v>465</v>
      </c>
      <c r="O92" s="38"/>
      <c r="P92" s="480" t="s">
        <v>411</v>
      </c>
      <c r="Q92" s="486"/>
      <c r="R92" s="487">
        <f t="shared" si="4"/>
        <v>51492.600000000006</v>
      </c>
      <c r="S92" s="487">
        <f t="shared" si="4"/>
        <v>51492.600000000006</v>
      </c>
      <c r="T92" s="487">
        <f t="shared" si="4"/>
        <v>51492.600000000006</v>
      </c>
      <c r="U92" s="488">
        <f t="shared" si="3"/>
        <v>154477.80000000002</v>
      </c>
      <c r="W92"/>
      <c r="X92"/>
      <c r="Y92"/>
      <c r="Z92"/>
      <c r="AA92"/>
    </row>
    <row r="93" spans="1:27" s="6" customFormat="1" ht="13.2" customHeight="1" x14ac:dyDescent="0.25">
      <c r="A93" s="24" t="s">
        <v>181</v>
      </c>
      <c r="B93" s="1" t="s">
        <v>494</v>
      </c>
      <c r="C93" s="302"/>
      <c r="D93" s="1" t="s">
        <v>485</v>
      </c>
      <c r="E93" s="490"/>
      <c r="F93" s="489">
        <v>9442.48</v>
      </c>
      <c r="G93" s="489">
        <v>9442.48</v>
      </c>
      <c r="H93" s="489">
        <v>9442.48</v>
      </c>
      <c r="I93" s="482"/>
      <c r="J93" s="177">
        <v>2</v>
      </c>
      <c r="K93" s="177">
        <v>2</v>
      </c>
      <c r="L93" s="177">
        <v>2</v>
      </c>
      <c r="M93" s="484"/>
      <c r="N93" s="1" t="s">
        <v>465</v>
      </c>
      <c r="O93" s="38"/>
      <c r="P93" s="480" t="s">
        <v>411</v>
      </c>
      <c r="Q93" s="486"/>
      <c r="R93" s="487">
        <f t="shared" si="4"/>
        <v>18884.96</v>
      </c>
      <c r="S93" s="487">
        <f t="shared" si="4"/>
        <v>18884.96</v>
      </c>
      <c r="T93" s="487">
        <f t="shared" si="4"/>
        <v>18884.96</v>
      </c>
      <c r="U93" s="488">
        <f t="shared" si="3"/>
        <v>56654.879999999997</v>
      </c>
      <c r="W93"/>
      <c r="X93"/>
      <c r="Y93"/>
      <c r="Z93"/>
      <c r="AA93"/>
    </row>
    <row r="94" spans="1:27" s="6" customFormat="1" ht="13.2" customHeight="1" x14ac:dyDescent="0.25">
      <c r="A94" s="24" t="s">
        <v>181</v>
      </c>
      <c r="B94" s="1" t="s">
        <v>495</v>
      </c>
      <c r="C94" s="302"/>
      <c r="D94" s="1" t="s">
        <v>485</v>
      </c>
      <c r="E94" s="490"/>
      <c r="F94" s="489">
        <v>9729.11</v>
      </c>
      <c r="G94" s="489">
        <v>9729.11</v>
      </c>
      <c r="H94" s="489">
        <v>9729.11</v>
      </c>
      <c r="I94" s="482"/>
      <c r="J94" s="177">
        <v>1</v>
      </c>
      <c r="K94" s="177">
        <v>1</v>
      </c>
      <c r="L94" s="177">
        <v>1</v>
      </c>
      <c r="M94" s="484"/>
      <c r="N94" s="1" t="s">
        <v>465</v>
      </c>
      <c r="O94" s="38"/>
      <c r="P94" s="480" t="s">
        <v>411</v>
      </c>
      <c r="Q94" s="486"/>
      <c r="R94" s="487">
        <f t="shared" si="4"/>
        <v>9729.11</v>
      </c>
      <c r="S94" s="487">
        <f t="shared" si="4"/>
        <v>9729.11</v>
      </c>
      <c r="T94" s="487">
        <f t="shared" si="4"/>
        <v>9729.11</v>
      </c>
      <c r="U94" s="488">
        <f t="shared" si="3"/>
        <v>29187.33</v>
      </c>
      <c r="W94"/>
      <c r="X94"/>
      <c r="Y94"/>
      <c r="Z94"/>
      <c r="AA94"/>
    </row>
    <row r="95" spans="1:27" s="6" customFormat="1" ht="13.2" customHeight="1" x14ac:dyDescent="0.25">
      <c r="A95" s="24" t="s">
        <v>181</v>
      </c>
      <c r="B95" s="1" t="s">
        <v>597</v>
      </c>
      <c r="C95" s="302"/>
      <c r="D95" s="1" t="s">
        <v>485</v>
      </c>
      <c r="E95" s="490"/>
      <c r="F95" s="489">
        <v>7721.83</v>
      </c>
      <c r="G95" s="489">
        <v>7721.83</v>
      </c>
      <c r="H95" s="489">
        <v>7721.83</v>
      </c>
      <c r="I95" s="482"/>
      <c r="J95" s="177">
        <v>1</v>
      </c>
      <c r="K95" s="177">
        <v>1</v>
      </c>
      <c r="L95" s="177">
        <v>1</v>
      </c>
      <c r="M95" s="484"/>
      <c r="N95" s="1" t="s">
        <v>465</v>
      </c>
      <c r="O95" s="38"/>
      <c r="P95" s="480" t="s">
        <v>411</v>
      </c>
      <c r="Q95" s="486"/>
      <c r="R95" s="487">
        <f t="shared" si="4"/>
        <v>7721.83</v>
      </c>
      <c r="S95" s="487">
        <f t="shared" si="4"/>
        <v>7721.83</v>
      </c>
      <c r="T95" s="487">
        <f t="shared" si="4"/>
        <v>7721.83</v>
      </c>
      <c r="U95" s="488">
        <f t="shared" si="3"/>
        <v>23165.489999999998</v>
      </c>
      <c r="W95"/>
      <c r="X95"/>
      <c r="Y95"/>
      <c r="Z95"/>
      <c r="AA95"/>
    </row>
    <row r="96" spans="1:27" s="6" customFormat="1" ht="13.2" customHeight="1" x14ac:dyDescent="0.25">
      <c r="A96" s="24" t="s">
        <v>181</v>
      </c>
      <c r="B96" s="1" t="s">
        <v>496</v>
      </c>
      <c r="C96" s="302"/>
      <c r="D96" s="1" t="s">
        <v>485</v>
      </c>
      <c r="E96" s="490"/>
      <c r="F96" s="489">
        <v>8008.81</v>
      </c>
      <c r="G96" s="489">
        <v>8008.81</v>
      </c>
      <c r="H96" s="489">
        <v>8008.81</v>
      </c>
      <c r="I96" s="482"/>
      <c r="J96" s="177">
        <v>1</v>
      </c>
      <c r="K96" s="177">
        <v>1</v>
      </c>
      <c r="L96" s="177">
        <v>1</v>
      </c>
      <c r="M96" s="484"/>
      <c r="N96" s="1" t="s">
        <v>465</v>
      </c>
      <c r="O96" s="38"/>
      <c r="P96" s="480" t="s">
        <v>411</v>
      </c>
      <c r="Q96" s="486"/>
      <c r="R96" s="487">
        <f t="shared" si="4"/>
        <v>8008.81</v>
      </c>
      <c r="S96" s="487">
        <f t="shared" si="4"/>
        <v>8008.81</v>
      </c>
      <c r="T96" s="487">
        <f t="shared" si="4"/>
        <v>8008.81</v>
      </c>
      <c r="U96" s="488">
        <f t="shared" si="3"/>
        <v>24026.43</v>
      </c>
      <c r="W96"/>
      <c r="X96"/>
      <c r="Y96"/>
      <c r="Z96"/>
      <c r="AA96"/>
    </row>
    <row r="97" spans="1:27" s="6" customFormat="1" ht="13.2" customHeight="1" x14ac:dyDescent="0.25">
      <c r="A97" s="24" t="s">
        <v>181</v>
      </c>
      <c r="B97" s="1" t="s">
        <v>498</v>
      </c>
      <c r="C97" s="302"/>
      <c r="D97" s="1" t="s">
        <v>485</v>
      </c>
      <c r="E97" s="490"/>
      <c r="F97" s="489">
        <v>9155.7800000000007</v>
      </c>
      <c r="G97" s="489">
        <v>9155.7800000000007</v>
      </c>
      <c r="H97" s="489">
        <v>9155.7800000000007</v>
      </c>
      <c r="I97" s="482"/>
      <c r="J97" s="177">
        <v>3</v>
      </c>
      <c r="K97" s="177">
        <v>2</v>
      </c>
      <c r="L97" s="177">
        <v>2</v>
      </c>
      <c r="M97" s="484"/>
      <c r="N97" s="1" t="s">
        <v>465</v>
      </c>
      <c r="O97" s="38"/>
      <c r="P97" s="480" t="s">
        <v>411</v>
      </c>
      <c r="Q97" s="486"/>
      <c r="R97" s="487">
        <f t="shared" si="4"/>
        <v>27467.340000000004</v>
      </c>
      <c r="S97" s="487">
        <f t="shared" si="4"/>
        <v>18311.560000000001</v>
      </c>
      <c r="T97" s="487">
        <f t="shared" si="4"/>
        <v>18311.560000000001</v>
      </c>
      <c r="U97" s="488">
        <f t="shared" si="3"/>
        <v>64090.460000000006</v>
      </c>
      <c r="W97"/>
      <c r="X97"/>
      <c r="Y97"/>
      <c r="Z97"/>
      <c r="AA97"/>
    </row>
    <row r="98" spans="1:27" s="6" customFormat="1" ht="13.2" customHeight="1" x14ac:dyDescent="0.25">
      <c r="A98" s="24" t="s">
        <v>181</v>
      </c>
      <c r="B98" s="1" t="s">
        <v>499</v>
      </c>
      <c r="C98" s="302"/>
      <c r="D98" s="1" t="s">
        <v>485</v>
      </c>
      <c r="E98" s="490"/>
      <c r="F98" s="489">
        <v>9442.48</v>
      </c>
      <c r="G98" s="489">
        <v>9442.48</v>
      </c>
      <c r="H98" s="489">
        <v>9442.48</v>
      </c>
      <c r="I98" s="482"/>
      <c r="J98" s="177">
        <v>1</v>
      </c>
      <c r="K98" s="177">
        <v>2</v>
      </c>
      <c r="L98" s="177">
        <v>2</v>
      </c>
      <c r="M98" s="484"/>
      <c r="N98" s="1" t="s">
        <v>465</v>
      </c>
      <c r="O98" s="38"/>
      <c r="P98" s="480" t="s">
        <v>411</v>
      </c>
      <c r="Q98" s="486"/>
      <c r="R98" s="487">
        <f t="shared" si="4"/>
        <v>9442.48</v>
      </c>
      <c r="S98" s="487">
        <f t="shared" si="4"/>
        <v>18884.96</v>
      </c>
      <c r="T98" s="487">
        <f t="shared" si="4"/>
        <v>18884.96</v>
      </c>
      <c r="U98" s="488">
        <f t="shared" si="3"/>
        <v>47212.399999999994</v>
      </c>
      <c r="W98"/>
      <c r="X98"/>
      <c r="Y98"/>
      <c r="Z98"/>
      <c r="AA98"/>
    </row>
    <row r="99" spans="1:27" s="6" customFormat="1" ht="13.2" customHeight="1" x14ac:dyDescent="0.25">
      <c r="A99" s="24" t="s">
        <v>181</v>
      </c>
      <c r="B99" s="1" t="s">
        <v>500</v>
      </c>
      <c r="C99" s="302"/>
      <c r="D99" s="1" t="s">
        <v>485</v>
      </c>
      <c r="E99" s="490"/>
      <c r="F99" s="489">
        <v>9729.11</v>
      </c>
      <c r="G99" s="489">
        <v>9729.11</v>
      </c>
      <c r="H99" s="489">
        <v>9729.11</v>
      </c>
      <c r="I99" s="482"/>
      <c r="J99" s="177">
        <v>5</v>
      </c>
      <c r="K99" s="177">
        <v>4</v>
      </c>
      <c r="L99" s="177">
        <v>4</v>
      </c>
      <c r="M99" s="484"/>
      <c r="N99" s="1" t="s">
        <v>465</v>
      </c>
      <c r="O99" s="38"/>
      <c r="P99" s="480" t="s">
        <v>411</v>
      </c>
      <c r="Q99" s="486"/>
      <c r="R99" s="487">
        <f t="shared" si="4"/>
        <v>48645.55</v>
      </c>
      <c r="S99" s="487">
        <f t="shared" si="4"/>
        <v>38916.44</v>
      </c>
      <c r="T99" s="487">
        <f t="shared" si="4"/>
        <v>38916.44</v>
      </c>
      <c r="U99" s="488">
        <f t="shared" si="3"/>
        <v>126478.43000000001</v>
      </c>
      <c r="W99"/>
      <c r="X99"/>
      <c r="Y99"/>
      <c r="Z99"/>
      <c r="AA99"/>
    </row>
    <row r="100" spans="1:27" s="6" customFormat="1" ht="13.2" customHeight="1" x14ac:dyDescent="0.25">
      <c r="A100" s="24" t="s">
        <v>181</v>
      </c>
      <c r="B100" s="1" t="s">
        <v>501</v>
      </c>
      <c r="C100" s="302"/>
      <c r="D100" s="1" t="s">
        <v>485</v>
      </c>
      <c r="E100" s="490"/>
      <c r="F100" s="489">
        <v>10015.89</v>
      </c>
      <c r="G100" s="489">
        <v>10015.89</v>
      </c>
      <c r="H100" s="489">
        <v>10015.89</v>
      </c>
      <c r="I100" s="482"/>
      <c r="J100" s="177">
        <v>3</v>
      </c>
      <c r="K100" s="177">
        <v>3</v>
      </c>
      <c r="L100" s="177">
        <v>3</v>
      </c>
      <c r="M100" s="484"/>
      <c r="N100" s="1" t="s">
        <v>465</v>
      </c>
      <c r="O100" s="38"/>
      <c r="P100" s="480" t="s">
        <v>411</v>
      </c>
      <c r="Q100" s="486"/>
      <c r="R100" s="487">
        <f t="shared" si="4"/>
        <v>30047.67</v>
      </c>
      <c r="S100" s="487">
        <f t="shared" si="4"/>
        <v>30047.67</v>
      </c>
      <c r="T100" s="487">
        <f t="shared" si="4"/>
        <v>30047.67</v>
      </c>
      <c r="U100" s="488">
        <f t="shared" si="3"/>
        <v>90143.01</v>
      </c>
      <c r="W100"/>
      <c r="X100"/>
      <c r="Y100"/>
      <c r="Z100"/>
      <c r="AA100"/>
    </row>
    <row r="101" spans="1:27" s="6" customFormat="1" ht="13.2" customHeight="1" x14ac:dyDescent="0.25">
      <c r="A101" s="24" t="s">
        <v>181</v>
      </c>
      <c r="B101" s="1" t="s">
        <v>502</v>
      </c>
      <c r="C101" s="302"/>
      <c r="D101" s="1" t="s">
        <v>485</v>
      </c>
      <c r="E101" s="490"/>
      <c r="F101" s="489">
        <v>10302.69</v>
      </c>
      <c r="G101" s="489">
        <v>10302.69</v>
      </c>
      <c r="H101" s="489">
        <v>10302.69</v>
      </c>
      <c r="I101" s="482"/>
      <c r="J101" s="177">
        <v>2</v>
      </c>
      <c r="K101" s="177">
        <v>2</v>
      </c>
      <c r="L101" s="177">
        <v>2</v>
      </c>
      <c r="M101" s="484"/>
      <c r="N101" s="1" t="s">
        <v>465</v>
      </c>
      <c r="O101" s="38"/>
      <c r="P101" s="480" t="s">
        <v>411</v>
      </c>
      <c r="Q101" s="486"/>
      <c r="R101" s="487">
        <f t="shared" si="4"/>
        <v>20605.38</v>
      </c>
      <c r="S101" s="487">
        <f t="shared" si="4"/>
        <v>20605.38</v>
      </c>
      <c r="T101" s="487">
        <f t="shared" si="4"/>
        <v>20605.38</v>
      </c>
      <c r="U101" s="488">
        <f t="shared" si="3"/>
        <v>61816.14</v>
      </c>
      <c r="W101"/>
      <c r="X101"/>
      <c r="Y101"/>
      <c r="Z101"/>
      <c r="AA101"/>
    </row>
    <row r="102" spans="1:27" s="6" customFormat="1" ht="13.2" customHeight="1" x14ac:dyDescent="0.25">
      <c r="A102" s="24" t="s">
        <v>181</v>
      </c>
      <c r="B102" s="1" t="s">
        <v>503</v>
      </c>
      <c r="C102" s="302"/>
      <c r="D102" s="1" t="s">
        <v>485</v>
      </c>
      <c r="E102" s="490"/>
      <c r="F102" s="489">
        <v>8868.91</v>
      </c>
      <c r="G102" s="489">
        <v>8868.91</v>
      </c>
      <c r="H102" s="489">
        <v>8868.91</v>
      </c>
      <c r="I102" s="482"/>
      <c r="J102" s="177">
        <v>6</v>
      </c>
      <c r="K102" s="177">
        <v>5</v>
      </c>
      <c r="L102" s="177">
        <v>5</v>
      </c>
      <c r="M102" s="484"/>
      <c r="N102" s="1" t="s">
        <v>465</v>
      </c>
      <c r="O102" s="38"/>
      <c r="P102" s="480" t="s">
        <v>411</v>
      </c>
      <c r="Q102" s="486"/>
      <c r="R102" s="487">
        <f t="shared" si="4"/>
        <v>53213.46</v>
      </c>
      <c r="S102" s="487">
        <f t="shared" si="4"/>
        <v>44344.55</v>
      </c>
      <c r="T102" s="487">
        <f t="shared" si="4"/>
        <v>44344.55</v>
      </c>
      <c r="U102" s="488">
        <f t="shared" si="3"/>
        <v>141902.56</v>
      </c>
      <c r="W102"/>
      <c r="X102"/>
      <c r="Y102"/>
      <c r="Z102"/>
      <c r="AA102"/>
    </row>
    <row r="103" spans="1:27" s="6" customFormat="1" ht="13.2" customHeight="1" x14ac:dyDescent="0.25">
      <c r="A103" s="24" t="s">
        <v>181</v>
      </c>
      <c r="B103" s="1" t="s">
        <v>504</v>
      </c>
      <c r="C103" s="302"/>
      <c r="D103" s="1" t="s">
        <v>485</v>
      </c>
      <c r="E103" s="490"/>
      <c r="F103" s="489">
        <v>9155.7800000000007</v>
      </c>
      <c r="G103" s="489">
        <v>9155.7800000000007</v>
      </c>
      <c r="H103" s="489">
        <v>9155.7800000000007</v>
      </c>
      <c r="I103" s="482"/>
      <c r="J103" s="177">
        <v>4</v>
      </c>
      <c r="K103" s="177">
        <v>5</v>
      </c>
      <c r="L103" s="177">
        <v>5</v>
      </c>
      <c r="M103" s="484"/>
      <c r="N103" s="1" t="s">
        <v>465</v>
      </c>
      <c r="O103" s="38"/>
      <c r="P103" s="480" t="s">
        <v>411</v>
      </c>
      <c r="Q103" s="486"/>
      <c r="R103" s="487">
        <f t="shared" si="4"/>
        <v>36623.120000000003</v>
      </c>
      <c r="S103" s="487">
        <f t="shared" si="4"/>
        <v>45778.9</v>
      </c>
      <c r="T103" s="487">
        <f t="shared" si="4"/>
        <v>45778.9</v>
      </c>
      <c r="U103" s="488">
        <f t="shared" si="3"/>
        <v>128180.92000000001</v>
      </c>
      <c r="W103"/>
      <c r="X103"/>
      <c r="Y103"/>
      <c r="Z103"/>
      <c r="AA103"/>
    </row>
    <row r="104" spans="1:27" s="6" customFormat="1" ht="13.2" customHeight="1" x14ac:dyDescent="0.25">
      <c r="A104" s="24" t="s">
        <v>181</v>
      </c>
      <c r="B104" s="1" t="s">
        <v>505</v>
      </c>
      <c r="C104" s="302"/>
      <c r="D104" s="1" t="s">
        <v>485</v>
      </c>
      <c r="E104" s="490"/>
      <c r="F104" s="489">
        <v>8868.91</v>
      </c>
      <c r="G104" s="489">
        <v>8868.91</v>
      </c>
      <c r="H104" s="489">
        <v>8868.91</v>
      </c>
      <c r="I104" s="482"/>
      <c r="J104" s="177">
        <v>20</v>
      </c>
      <c r="K104" s="177">
        <v>19</v>
      </c>
      <c r="L104" s="177">
        <v>18</v>
      </c>
      <c r="M104" s="484"/>
      <c r="N104" s="1" t="s">
        <v>465</v>
      </c>
      <c r="O104" s="38"/>
      <c r="P104" s="480" t="s">
        <v>411</v>
      </c>
      <c r="Q104" s="486"/>
      <c r="R104" s="487">
        <f t="shared" si="4"/>
        <v>177378.2</v>
      </c>
      <c r="S104" s="487">
        <f t="shared" si="4"/>
        <v>168509.29</v>
      </c>
      <c r="T104" s="487">
        <f t="shared" si="4"/>
        <v>159640.38</v>
      </c>
      <c r="U104" s="488">
        <f t="shared" si="3"/>
        <v>505527.87</v>
      </c>
      <c r="W104"/>
      <c r="X104"/>
      <c r="Y104"/>
      <c r="Z104"/>
      <c r="AA104"/>
    </row>
    <row r="105" spans="1:27" s="6" customFormat="1" ht="13.2" customHeight="1" x14ac:dyDescent="0.25">
      <c r="A105" s="24" t="s">
        <v>181</v>
      </c>
      <c r="B105" s="1" t="s">
        <v>506</v>
      </c>
      <c r="C105" s="302"/>
      <c r="D105" s="1" t="s">
        <v>485</v>
      </c>
      <c r="E105" s="490"/>
      <c r="F105" s="489">
        <v>9155.7800000000007</v>
      </c>
      <c r="G105" s="489">
        <v>9155.7800000000007</v>
      </c>
      <c r="H105" s="489">
        <v>9155.7800000000007</v>
      </c>
      <c r="I105" s="482"/>
      <c r="J105" s="177">
        <v>23</v>
      </c>
      <c r="K105" s="177">
        <v>24</v>
      </c>
      <c r="L105" s="177">
        <v>25</v>
      </c>
      <c r="M105" s="484"/>
      <c r="N105" s="1" t="s">
        <v>465</v>
      </c>
      <c r="O105" s="38"/>
      <c r="P105" s="480" t="s">
        <v>411</v>
      </c>
      <c r="Q105" s="486"/>
      <c r="R105" s="487">
        <f t="shared" si="4"/>
        <v>210582.94</v>
      </c>
      <c r="S105" s="487">
        <f t="shared" si="4"/>
        <v>219738.72000000003</v>
      </c>
      <c r="T105" s="487">
        <f t="shared" si="4"/>
        <v>228894.50000000003</v>
      </c>
      <c r="U105" s="488">
        <f t="shared" si="3"/>
        <v>659216.16</v>
      </c>
      <c r="W105"/>
      <c r="X105"/>
      <c r="Y105"/>
      <c r="Z105"/>
      <c r="AA105"/>
    </row>
    <row r="106" spans="1:27" s="6" customFormat="1" ht="13.2" customHeight="1" x14ac:dyDescent="0.25">
      <c r="A106" s="24" t="s">
        <v>181</v>
      </c>
      <c r="B106" s="1" t="s">
        <v>507</v>
      </c>
      <c r="C106" s="302"/>
      <c r="D106" s="1" t="s">
        <v>485</v>
      </c>
      <c r="E106" s="490"/>
      <c r="F106" s="489">
        <v>8868.91</v>
      </c>
      <c r="G106" s="489">
        <v>8868.91</v>
      </c>
      <c r="H106" s="489">
        <v>8868.91</v>
      </c>
      <c r="I106" s="482"/>
      <c r="J106" s="177">
        <v>4</v>
      </c>
      <c r="K106" s="177">
        <v>4</v>
      </c>
      <c r="L106" s="177">
        <v>4</v>
      </c>
      <c r="M106" s="484"/>
      <c r="N106" s="1" t="s">
        <v>465</v>
      </c>
      <c r="O106" s="38"/>
      <c r="P106" s="480" t="s">
        <v>411</v>
      </c>
      <c r="Q106" s="486"/>
      <c r="R106" s="487">
        <f t="shared" si="4"/>
        <v>35475.64</v>
      </c>
      <c r="S106" s="487">
        <f t="shared" si="4"/>
        <v>35475.64</v>
      </c>
      <c r="T106" s="487">
        <f t="shared" si="4"/>
        <v>35475.64</v>
      </c>
      <c r="U106" s="488">
        <f t="shared" si="3"/>
        <v>106426.92</v>
      </c>
      <c r="W106"/>
      <c r="X106"/>
      <c r="Y106"/>
      <c r="Z106"/>
      <c r="AA106"/>
    </row>
    <row r="107" spans="1:27" s="6" customFormat="1" ht="13.2" customHeight="1" x14ac:dyDescent="0.25">
      <c r="A107" s="24" t="s">
        <v>181</v>
      </c>
      <c r="B107" s="1" t="s">
        <v>508</v>
      </c>
      <c r="C107" s="302"/>
      <c r="D107" s="1" t="s">
        <v>485</v>
      </c>
      <c r="E107" s="490"/>
      <c r="F107" s="489">
        <v>9155.7800000000007</v>
      </c>
      <c r="G107" s="489">
        <v>9155.7800000000007</v>
      </c>
      <c r="H107" s="489">
        <v>9155.7800000000007</v>
      </c>
      <c r="I107" s="482"/>
      <c r="J107" s="177">
        <v>10</v>
      </c>
      <c r="K107" s="177">
        <v>10</v>
      </c>
      <c r="L107" s="177">
        <v>9</v>
      </c>
      <c r="M107" s="484"/>
      <c r="N107" s="1" t="s">
        <v>465</v>
      </c>
      <c r="O107" s="38"/>
      <c r="P107" s="480" t="s">
        <v>411</v>
      </c>
      <c r="Q107" s="486"/>
      <c r="R107" s="487">
        <f t="shared" si="4"/>
        <v>91557.8</v>
      </c>
      <c r="S107" s="487">
        <f t="shared" si="4"/>
        <v>91557.8</v>
      </c>
      <c r="T107" s="487">
        <f t="shared" si="4"/>
        <v>82402.02</v>
      </c>
      <c r="U107" s="488">
        <f t="shared" si="3"/>
        <v>265517.62</v>
      </c>
      <c r="W107"/>
      <c r="X107"/>
      <c r="Y107"/>
      <c r="Z107"/>
      <c r="AA107"/>
    </row>
    <row r="108" spans="1:27" s="6" customFormat="1" ht="13.2" customHeight="1" x14ac:dyDescent="0.25">
      <c r="A108" s="24" t="s">
        <v>181</v>
      </c>
      <c r="B108" s="1" t="s">
        <v>509</v>
      </c>
      <c r="C108" s="302"/>
      <c r="D108" s="1" t="s">
        <v>485</v>
      </c>
      <c r="E108" s="490"/>
      <c r="F108" s="489">
        <v>10302.69</v>
      </c>
      <c r="G108" s="489">
        <v>10302.69</v>
      </c>
      <c r="H108" s="489">
        <v>10302.69</v>
      </c>
      <c r="I108" s="482"/>
      <c r="J108" s="177">
        <v>1</v>
      </c>
      <c r="K108" s="177">
        <v>1</v>
      </c>
      <c r="L108" s="177">
        <v>1</v>
      </c>
      <c r="M108" s="484"/>
      <c r="N108" s="1" t="s">
        <v>465</v>
      </c>
      <c r="O108" s="38"/>
      <c r="P108" s="480" t="s">
        <v>411</v>
      </c>
      <c r="Q108" s="486"/>
      <c r="R108" s="487">
        <f t="shared" si="4"/>
        <v>10302.69</v>
      </c>
      <c r="S108" s="487">
        <f t="shared" si="4"/>
        <v>10302.69</v>
      </c>
      <c r="T108" s="487">
        <f t="shared" si="4"/>
        <v>10302.69</v>
      </c>
      <c r="U108" s="488">
        <f t="shared" si="3"/>
        <v>30908.07</v>
      </c>
      <c r="W108"/>
      <c r="X108"/>
      <c r="Y108"/>
      <c r="Z108"/>
      <c r="AA108"/>
    </row>
    <row r="109" spans="1:27" s="6" customFormat="1" ht="13.2" customHeight="1" x14ac:dyDescent="0.25">
      <c r="A109" s="24" t="s">
        <v>181</v>
      </c>
      <c r="B109" s="1" t="s">
        <v>510</v>
      </c>
      <c r="C109" s="302"/>
      <c r="D109" s="1" t="s">
        <v>485</v>
      </c>
      <c r="E109" s="490"/>
      <c r="F109" s="489">
        <v>10589.45</v>
      </c>
      <c r="G109" s="489">
        <v>10589.45</v>
      </c>
      <c r="H109" s="489">
        <v>10589.45</v>
      </c>
      <c r="I109" s="482"/>
      <c r="J109" s="177">
        <v>1</v>
      </c>
      <c r="K109" s="177">
        <v>1</v>
      </c>
      <c r="L109" s="177">
        <v>1</v>
      </c>
      <c r="M109" s="484"/>
      <c r="N109" s="1" t="s">
        <v>465</v>
      </c>
      <c r="O109" s="38"/>
      <c r="P109" s="480" t="s">
        <v>411</v>
      </c>
      <c r="Q109" s="486"/>
      <c r="R109" s="487">
        <f t="shared" si="4"/>
        <v>10589.45</v>
      </c>
      <c r="S109" s="487">
        <f t="shared" si="4"/>
        <v>10589.45</v>
      </c>
      <c r="T109" s="487">
        <f t="shared" si="4"/>
        <v>10589.45</v>
      </c>
      <c r="U109" s="488">
        <f t="shared" si="3"/>
        <v>31768.350000000002</v>
      </c>
      <c r="W109"/>
      <c r="X109"/>
      <c r="Y109"/>
      <c r="Z109"/>
      <c r="AA109"/>
    </row>
    <row r="110" spans="1:27" s="6" customFormat="1" ht="13.2" customHeight="1" x14ac:dyDescent="0.25">
      <c r="A110" s="24" t="s">
        <v>181</v>
      </c>
      <c r="B110" s="1" t="s">
        <v>511</v>
      </c>
      <c r="C110" s="302"/>
      <c r="D110" s="1" t="s">
        <v>485</v>
      </c>
      <c r="E110" s="490"/>
      <c r="F110" s="489">
        <v>10589.45</v>
      </c>
      <c r="G110" s="489">
        <v>10589.45</v>
      </c>
      <c r="H110" s="489">
        <v>10589.45</v>
      </c>
      <c r="I110" s="482"/>
      <c r="J110" s="177">
        <v>1</v>
      </c>
      <c r="K110" s="177">
        <v>1</v>
      </c>
      <c r="L110" s="177">
        <v>1</v>
      </c>
      <c r="M110" s="484"/>
      <c r="N110" s="1" t="s">
        <v>465</v>
      </c>
      <c r="O110" s="38"/>
      <c r="P110" s="480" t="s">
        <v>411</v>
      </c>
      <c r="Q110" s="486"/>
      <c r="R110" s="487">
        <f t="shared" si="4"/>
        <v>10589.45</v>
      </c>
      <c r="S110" s="487">
        <f t="shared" si="4"/>
        <v>10589.45</v>
      </c>
      <c r="T110" s="487">
        <f t="shared" si="4"/>
        <v>10589.45</v>
      </c>
      <c r="U110" s="488">
        <f t="shared" si="3"/>
        <v>31768.350000000002</v>
      </c>
      <c r="W110"/>
      <c r="X110"/>
      <c r="Y110"/>
      <c r="Z110"/>
      <c r="AA110"/>
    </row>
    <row r="111" spans="1:27" s="6" customFormat="1" ht="13.2" customHeight="1" x14ac:dyDescent="0.25">
      <c r="A111" s="24" t="s">
        <v>181</v>
      </c>
      <c r="B111" s="1" t="s">
        <v>512</v>
      </c>
      <c r="C111" s="302"/>
      <c r="D111" s="1" t="s">
        <v>485</v>
      </c>
      <c r="E111" s="490"/>
      <c r="F111" s="489">
        <v>10015.89</v>
      </c>
      <c r="G111" s="489">
        <v>10015.89</v>
      </c>
      <c r="H111" s="489">
        <v>10015.89</v>
      </c>
      <c r="I111" s="482"/>
      <c r="J111" s="177">
        <v>2</v>
      </c>
      <c r="K111" s="177">
        <v>2</v>
      </c>
      <c r="L111" s="177">
        <v>2</v>
      </c>
      <c r="M111" s="484"/>
      <c r="N111" s="1" t="s">
        <v>465</v>
      </c>
      <c r="O111" s="38"/>
      <c r="P111" s="480" t="s">
        <v>411</v>
      </c>
      <c r="Q111" s="486"/>
      <c r="R111" s="487">
        <f t="shared" si="4"/>
        <v>20031.78</v>
      </c>
      <c r="S111" s="487">
        <f t="shared" si="4"/>
        <v>20031.78</v>
      </c>
      <c r="T111" s="487">
        <f t="shared" si="4"/>
        <v>20031.78</v>
      </c>
      <c r="U111" s="488">
        <f t="shared" si="3"/>
        <v>60095.34</v>
      </c>
      <c r="W111"/>
      <c r="X111"/>
      <c r="Y111"/>
      <c r="Z111"/>
      <c r="AA111"/>
    </row>
    <row r="112" spans="1:27" s="6" customFormat="1" ht="13.2" customHeight="1" x14ac:dyDescent="0.25">
      <c r="A112" s="24" t="s">
        <v>181</v>
      </c>
      <c r="B112" s="1" t="s">
        <v>513</v>
      </c>
      <c r="C112" s="302"/>
      <c r="D112" s="1" t="s">
        <v>485</v>
      </c>
      <c r="E112" s="490"/>
      <c r="F112" s="489">
        <v>10302.69</v>
      </c>
      <c r="G112" s="489">
        <v>10302.69</v>
      </c>
      <c r="H112" s="489">
        <v>10302.69</v>
      </c>
      <c r="I112" s="482"/>
      <c r="J112" s="177">
        <v>1</v>
      </c>
      <c r="K112" s="177">
        <v>1</v>
      </c>
      <c r="L112" s="177">
        <v>1</v>
      </c>
      <c r="M112" s="484"/>
      <c r="N112" s="1" t="s">
        <v>465</v>
      </c>
      <c r="O112" s="38"/>
      <c r="P112" s="480" t="s">
        <v>411</v>
      </c>
      <c r="Q112" s="486"/>
      <c r="R112" s="487">
        <f t="shared" si="4"/>
        <v>10302.69</v>
      </c>
      <c r="S112" s="487">
        <f t="shared" si="4"/>
        <v>10302.69</v>
      </c>
      <c r="T112" s="487">
        <f t="shared" si="4"/>
        <v>10302.69</v>
      </c>
      <c r="U112" s="488">
        <f t="shared" si="3"/>
        <v>30908.07</v>
      </c>
      <c r="W112"/>
      <c r="X112"/>
      <c r="Y112"/>
      <c r="Z112"/>
      <c r="AA112"/>
    </row>
    <row r="113" spans="1:27" s="6" customFormat="1" ht="13.2" customHeight="1" x14ac:dyDescent="0.25">
      <c r="A113" s="24" t="s">
        <v>181</v>
      </c>
      <c r="B113" s="1" t="s">
        <v>514</v>
      </c>
      <c r="C113" s="302"/>
      <c r="D113" s="1" t="s">
        <v>485</v>
      </c>
      <c r="E113" s="490"/>
      <c r="F113" s="489">
        <v>10015.89</v>
      </c>
      <c r="G113" s="489">
        <v>10015.89</v>
      </c>
      <c r="H113" s="489">
        <v>10015.89</v>
      </c>
      <c r="I113" s="482"/>
      <c r="J113" s="177">
        <v>1</v>
      </c>
      <c r="K113" s="177">
        <v>1</v>
      </c>
      <c r="L113" s="177">
        <v>1</v>
      </c>
      <c r="M113" s="484"/>
      <c r="N113" s="1" t="s">
        <v>465</v>
      </c>
      <c r="O113" s="38"/>
      <c r="P113" s="480" t="s">
        <v>411</v>
      </c>
      <c r="Q113" s="486"/>
      <c r="R113" s="487">
        <f t="shared" si="4"/>
        <v>10015.89</v>
      </c>
      <c r="S113" s="487">
        <f t="shared" si="4"/>
        <v>10015.89</v>
      </c>
      <c r="T113" s="487">
        <f t="shared" si="4"/>
        <v>10015.89</v>
      </c>
      <c r="U113" s="488">
        <f t="shared" si="3"/>
        <v>30047.67</v>
      </c>
      <c r="W113"/>
      <c r="X113"/>
      <c r="Y113"/>
      <c r="Z113"/>
      <c r="AA113"/>
    </row>
    <row r="114" spans="1:27" s="6" customFormat="1" ht="13.2" customHeight="1" x14ac:dyDescent="0.25">
      <c r="A114" s="24" t="s">
        <v>181</v>
      </c>
      <c r="B114" s="1" t="s">
        <v>515</v>
      </c>
      <c r="C114" s="302"/>
      <c r="D114" s="1" t="s">
        <v>485</v>
      </c>
      <c r="E114" s="490"/>
      <c r="F114" s="489">
        <v>10302.69</v>
      </c>
      <c r="G114" s="489">
        <v>10302.69</v>
      </c>
      <c r="H114" s="489">
        <v>10302.69</v>
      </c>
      <c r="I114" s="482"/>
      <c r="J114" s="177">
        <v>1</v>
      </c>
      <c r="K114" s="177">
        <v>1</v>
      </c>
      <c r="L114" s="177">
        <v>1</v>
      </c>
      <c r="M114" s="484"/>
      <c r="N114" s="1" t="s">
        <v>465</v>
      </c>
      <c r="O114" s="38"/>
      <c r="P114" s="480" t="s">
        <v>411</v>
      </c>
      <c r="Q114" s="486"/>
      <c r="R114" s="487">
        <f t="shared" si="4"/>
        <v>10302.69</v>
      </c>
      <c r="S114" s="487">
        <f t="shared" si="4"/>
        <v>10302.69</v>
      </c>
      <c r="T114" s="487">
        <f t="shared" si="4"/>
        <v>10302.69</v>
      </c>
      <c r="U114" s="488">
        <f t="shared" si="3"/>
        <v>30908.07</v>
      </c>
      <c r="W114"/>
      <c r="X114"/>
      <c r="Y114"/>
      <c r="Z114"/>
      <c r="AA114"/>
    </row>
    <row r="115" spans="1:27" s="6" customFormat="1" ht="13.2" customHeight="1" x14ac:dyDescent="0.25">
      <c r="A115" s="24" t="s">
        <v>181</v>
      </c>
      <c r="B115" s="1" t="s">
        <v>516</v>
      </c>
      <c r="C115" s="302"/>
      <c r="D115" s="1" t="s">
        <v>485</v>
      </c>
      <c r="E115" s="490"/>
      <c r="F115" s="489">
        <v>10015.89</v>
      </c>
      <c r="G115" s="489">
        <v>10015.89</v>
      </c>
      <c r="H115" s="489">
        <v>10015.89</v>
      </c>
      <c r="I115" s="482"/>
      <c r="J115" s="177">
        <v>22</v>
      </c>
      <c r="K115" s="177">
        <v>22</v>
      </c>
      <c r="L115" s="177">
        <v>22</v>
      </c>
      <c r="M115" s="484"/>
      <c r="N115" s="1" t="s">
        <v>465</v>
      </c>
      <c r="O115" s="38"/>
      <c r="P115" s="480" t="s">
        <v>411</v>
      </c>
      <c r="Q115" s="486"/>
      <c r="R115" s="487">
        <f t="shared" si="4"/>
        <v>220349.58</v>
      </c>
      <c r="S115" s="487">
        <f t="shared" si="4"/>
        <v>220349.58</v>
      </c>
      <c r="T115" s="487">
        <f t="shared" si="4"/>
        <v>220349.58</v>
      </c>
      <c r="U115" s="488">
        <f t="shared" si="3"/>
        <v>661048.74</v>
      </c>
      <c r="W115"/>
      <c r="X115"/>
      <c r="Y115"/>
      <c r="Z115"/>
      <c r="AA115"/>
    </row>
    <row r="116" spans="1:27" s="6" customFormat="1" ht="13.2" customHeight="1" x14ac:dyDescent="0.25">
      <c r="A116" s="24" t="s">
        <v>181</v>
      </c>
      <c r="B116" s="1" t="s">
        <v>517</v>
      </c>
      <c r="C116" s="302"/>
      <c r="D116" s="1" t="s">
        <v>485</v>
      </c>
      <c r="E116" s="490"/>
      <c r="F116" s="489">
        <v>10302.69</v>
      </c>
      <c r="G116" s="489">
        <v>10302.69</v>
      </c>
      <c r="H116" s="489">
        <v>10302.69</v>
      </c>
      <c r="I116" s="482"/>
      <c r="J116" s="177">
        <v>22</v>
      </c>
      <c r="K116" s="177">
        <v>23</v>
      </c>
      <c r="L116" s="177">
        <v>23</v>
      </c>
      <c r="M116" s="484"/>
      <c r="N116" s="1" t="s">
        <v>465</v>
      </c>
      <c r="O116" s="38"/>
      <c r="P116" s="480" t="s">
        <v>411</v>
      </c>
      <c r="Q116" s="486"/>
      <c r="R116" s="487">
        <f t="shared" si="4"/>
        <v>226659.18000000002</v>
      </c>
      <c r="S116" s="487">
        <f t="shared" si="4"/>
        <v>236961.87000000002</v>
      </c>
      <c r="T116" s="487">
        <f t="shared" si="4"/>
        <v>236961.87000000002</v>
      </c>
      <c r="U116" s="488">
        <f t="shared" si="3"/>
        <v>700582.92</v>
      </c>
      <c r="W116"/>
      <c r="X116"/>
      <c r="Y116"/>
      <c r="Z116"/>
      <c r="AA116"/>
    </row>
    <row r="117" spans="1:27" s="6" customFormat="1" ht="13.2" customHeight="1" x14ac:dyDescent="0.25">
      <c r="A117" s="24" t="s">
        <v>181</v>
      </c>
      <c r="B117" s="1" t="s">
        <v>518</v>
      </c>
      <c r="C117" s="302"/>
      <c r="D117" s="1" t="s">
        <v>485</v>
      </c>
      <c r="E117" s="490"/>
      <c r="F117" s="489">
        <v>9442.48</v>
      </c>
      <c r="G117" s="489">
        <v>9442.48</v>
      </c>
      <c r="H117" s="489">
        <v>9442.48</v>
      </c>
      <c r="I117" s="482"/>
      <c r="J117" s="177">
        <v>2</v>
      </c>
      <c r="K117" s="177">
        <v>2</v>
      </c>
      <c r="L117" s="177">
        <v>2</v>
      </c>
      <c r="M117" s="484"/>
      <c r="N117" s="1" t="s">
        <v>465</v>
      </c>
      <c r="O117" s="38"/>
      <c r="P117" s="480" t="s">
        <v>411</v>
      </c>
      <c r="Q117" s="486"/>
      <c r="R117" s="487">
        <f t="shared" si="4"/>
        <v>18884.96</v>
      </c>
      <c r="S117" s="487">
        <f t="shared" si="4"/>
        <v>18884.96</v>
      </c>
      <c r="T117" s="487">
        <f t="shared" si="4"/>
        <v>18884.96</v>
      </c>
      <c r="U117" s="488">
        <f t="shared" si="3"/>
        <v>56654.879999999997</v>
      </c>
      <c r="W117"/>
      <c r="X117"/>
      <c r="Y117"/>
      <c r="Z117"/>
      <c r="AA117"/>
    </row>
    <row r="118" spans="1:27" s="6" customFormat="1" ht="13.2" customHeight="1" x14ac:dyDescent="0.25">
      <c r="A118" s="24" t="s">
        <v>181</v>
      </c>
      <c r="B118" s="1" t="s">
        <v>519</v>
      </c>
      <c r="C118" s="302"/>
      <c r="D118" s="1" t="s">
        <v>485</v>
      </c>
      <c r="E118" s="490"/>
      <c r="F118" s="489">
        <v>9729.11</v>
      </c>
      <c r="G118" s="489">
        <v>9729.11</v>
      </c>
      <c r="H118" s="489">
        <v>9729.11</v>
      </c>
      <c r="I118" s="482"/>
      <c r="J118" s="177">
        <v>1</v>
      </c>
      <c r="K118" s="177">
        <v>1</v>
      </c>
      <c r="L118" s="177">
        <v>1</v>
      </c>
      <c r="M118" s="484"/>
      <c r="N118" s="1" t="s">
        <v>465</v>
      </c>
      <c r="O118" s="38"/>
      <c r="P118" s="480" t="s">
        <v>411</v>
      </c>
      <c r="Q118" s="486"/>
      <c r="R118" s="487">
        <f t="shared" si="4"/>
        <v>9729.11</v>
      </c>
      <c r="S118" s="487">
        <f t="shared" si="4"/>
        <v>9729.11</v>
      </c>
      <c r="T118" s="487">
        <f t="shared" si="4"/>
        <v>9729.11</v>
      </c>
      <c r="U118" s="488">
        <f t="shared" si="3"/>
        <v>29187.33</v>
      </c>
      <c r="W118"/>
      <c r="X118"/>
      <c r="Y118"/>
      <c r="Z118"/>
      <c r="AA118"/>
    </row>
    <row r="119" spans="1:27" s="6" customFormat="1" ht="13.2" customHeight="1" x14ac:dyDescent="0.25">
      <c r="A119" s="24" t="s">
        <v>181</v>
      </c>
      <c r="B119" s="1" t="s">
        <v>520</v>
      </c>
      <c r="C119" s="302"/>
      <c r="D119" s="1" t="s">
        <v>485</v>
      </c>
      <c r="E119" s="490"/>
      <c r="F119" s="489">
        <v>9442.48</v>
      </c>
      <c r="G119" s="489">
        <v>9442.48</v>
      </c>
      <c r="H119" s="489">
        <v>9442.48</v>
      </c>
      <c r="I119" s="482"/>
      <c r="J119" s="177">
        <v>22</v>
      </c>
      <c r="K119" s="177">
        <v>21</v>
      </c>
      <c r="L119" s="177">
        <v>22</v>
      </c>
      <c r="M119" s="484"/>
      <c r="N119" s="1" t="s">
        <v>465</v>
      </c>
      <c r="O119" s="38"/>
      <c r="P119" s="480" t="s">
        <v>411</v>
      </c>
      <c r="Q119" s="486"/>
      <c r="R119" s="487">
        <f t="shared" si="4"/>
        <v>207734.56</v>
      </c>
      <c r="S119" s="487">
        <f t="shared" si="4"/>
        <v>198292.08</v>
      </c>
      <c r="T119" s="487">
        <f t="shared" si="4"/>
        <v>207734.56</v>
      </c>
      <c r="U119" s="488">
        <f t="shared" si="3"/>
        <v>613761.19999999995</v>
      </c>
      <c r="W119"/>
      <c r="X119"/>
      <c r="Y119"/>
      <c r="Z119"/>
      <c r="AA119"/>
    </row>
    <row r="120" spans="1:27" s="6" customFormat="1" ht="13.2" customHeight="1" x14ac:dyDescent="0.25">
      <c r="A120" s="24" t="s">
        <v>181</v>
      </c>
      <c r="B120" s="1" t="s">
        <v>521</v>
      </c>
      <c r="C120" s="302"/>
      <c r="D120" s="1" t="s">
        <v>485</v>
      </c>
      <c r="E120" s="490"/>
      <c r="F120" s="489">
        <v>9729.11</v>
      </c>
      <c r="G120" s="489">
        <v>9729.11</v>
      </c>
      <c r="H120" s="489">
        <v>9729.11</v>
      </c>
      <c r="I120" s="482"/>
      <c r="J120" s="177">
        <v>37</v>
      </c>
      <c r="K120" s="177">
        <v>37</v>
      </c>
      <c r="L120" s="177">
        <v>37</v>
      </c>
      <c r="M120" s="484"/>
      <c r="N120" s="1" t="s">
        <v>465</v>
      </c>
      <c r="O120" s="38"/>
      <c r="P120" s="480" t="s">
        <v>411</v>
      </c>
      <c r="Q120" s="486"/>
      <c r="R120" s="487">
        <f t="shared" si="4"/>
        <v>359977.07</v>
      </c>
      <c r="S120" s="487">
        <f t="shared" si="4"/>
        <v>359977.07</v>
      </c>
      <c r="T120" s="487">
        <f t="shared" si="4"/>
        <v>359977.07</v>
      </c>
      <c r="U120" s="488">
        <f t="shared" si="3"/>
        <v>1079931.21</v>
      </c>
      <c r="W120"/>
      <c r="X120"/>
      <c r="Y120"/>
      <c r="Z120"/>
      <c r="AA120"/>
    </row>
    <row r="121" spans="1:27" s="6" customFormat="1" ht="13.2" customHeight="1" x14ac:dyDescent="0.25">
      <c r="A121" s="24" t="s">
        <v>181</v>
      </c>
      <c r="B121" s="1" t="s">
        <v>522</v>
      </c>
      <c r="C121" s="302"/>
      <c r="D121" s="1" t="s">
        <v>485</v>
      </c>
      <c r="E121" s="490"/>
      <c r="F121" s="489">
        <v>10589.45</v>
      </c>
      <c r="G121" s="489">
        <v>10589.45</v>
      </c>
      <c r="H121" s="489">
        <v>10589.45</v>
      </c>
      <c r="I121" s="482"/>
      <c r="J121" s="177">
        <v>2</v>
      </c>
      <c r="K121" s="177">
        <v>2</v>
      </c>
      <c r="L121" s="177">
        <v>2</v>
      </c>
      <c r="M121" s="484"/>
      <c r="N121" s="1" t="s">
        <v>465</v>
      </c>
      <c r="O121" s="38"/>
      <c r="P121" s="480" t="s">
        <v>411</v>
      </c>
      <c r="Q121" s="486"/>
      <c r="R121" s="487">
        <f t="shared" si="4"/>
        <v>21178.9</v>
      </c>
      <c r="S121" s="487">
        <f t="shared" si="4"/>
        <v>21178.9</v>
      </c>
      <c r="T121" s="487">
        <f t="shared" si="4"/>
        <v>21178.9</v>
      </c>
      <c r="U121" s="488">
        <f t="shared" si="3"/>
        <v>63536.700000000004</v>
      </c>
      <c r="W121"/>
      <c r="X121"/>
      <c r="Y121"/>
      <c r="Z121"/>
      <c r="AA121"/>
    </row>
    <row r="122" spans="1:27" s="6" customFormat="1" ht="13.2" customHeight="1" x14ac:dyDescent="0.25">
      <c r="A122" s="24" t="s">
        <v>181</v>
      </c>
      <c r="B122" s="1" t="s">
        <v>523</v>
      </c>
      <c r="C122" s="302"/>
      <c r="D122" s="1" t="s">
        <v>485</v>
      </c>
      <c r="E122" s="490"/>
      <c r="F122" s="489">
        <v>10589.45</v>
      </c>
      <c r="G122" s="489">
        <v>10589.45</v>
      </c>
      <c r="H122" s="489">
        <v>10589.45</v>
      </c>
      <c r="I122" s="482"/>
      <c r="J122" s="177">
        <v>2</v>
      </c>
      <c r="K122" s="177">
        <v>2</v>
      </c>
      <c r="L122" s="177">
        <v>2</v>
      </c>
      <c r="M122" s="484"/>
      <c r="N122" s="1" t="s">
        <v>465</v>
      </c>
      <c r="O122" s="38"/>
      <c r="P122" s="480" t="s">
        <v>411</v>
      </c>
      <c r="Q122" s="486"/>
      <c r="R122" s="487">
        <f t="shared" si="4"/>
        <v>21178.9</v>
      </c>
      <c r="S122" s="487">
        <f t="shared" si="4"/>
        <v>21178.9</v>
      </c>
      <c r="T122" s="487">
        <f t="shared" si="4"/>
        <v>21178.9</v>
      </c>
      <c r="U122" s="488">
        <f t="shared" si="3"/>
        <v>63536.700000000004</v>
      </c>
      <c r="W122"/>
      <c r="X122"/>
      <c r="Y122"/>
      <c r="Z122"/>
      <c r="AA122"/>
    </row>
    <row r="123" spans="1:27" s="6" customFormat="1" ht="13.2" customHeight="1" x14ac:dyDescent="0.25">
      <c r="A123" s="24" t="s">
        <v>181</v>
      </c>
      <c r="B123" s="1" t="s">
        <v>524</v>
      </c>
      <c r="C123" s="302"/>
      <c r="D123" s="1" t="s">
        <v>485</v>
      </c>
      <c r="E123" s="490"/>
      <c r="F123" s="489">
        <v>10589.45</v>
      </c>
      <c r="G123" s="489">
        <v>10589.45</v>
      </c>
      <c r="H123" s="489">
        <v>10589.45</v>
      </c>
      <c r="I123" s="482"/>
      <c r="J123" s="177">
        <v>20</v>
      </c>
      <c r="K123" s="177">
        <v>19</v>
      </c>
      <c r="L123" s="177">
        <v>19</v>
      </c>
      <c r="M123" s="484"/>
      <c r="N123" s="1" t="s">
        <v>465</v>
      </c>
      <c r="O123" s="38"/>
      <c r="P123" s="480" t="s">
        <v>411</v>
      </c>
      <c r="Q123" s="486"/>
      <c r="R123" s="487">
        <f t="shared" si="4"/>
        <v>211789</v>
      </c>
      <c r="S123" s="487">
        <f t="shared" si="4"/>
        <v>201199.55000000002</v>
      </c>
      <c r="T123" s="487">
        <f t="shared" si="4"/>
        <v>201199.55000000002</v>
      </c>
      <c r="U123" s="488">
        <f t="shared" si="3"/>
        <v>614188.10000000009</v>
      </c>
      <c r="W123"/>
      <c r="X123"/>
      <c r="Y123"/>
      <c r="Z123"/>
      <c r="AA123"/>
    </row>
    <row r="124" spans="1:27" s="6" customFormat="1" ht="13.2" customHeight="1" x14ac:dyDescent="0.25">
      <c r="A124" s="24" t="s">
        <v>181</v>
      </c>
      <c r="B124" s="1" t="s">
        <v>525</v>
      </c>
      <c r="C124" s="302"/>
      <c r="D124" s="1" t="s">
        <v>485</v>
      </c>
      <c r="E124" s="490"/>
      <c r="F124" s="489">
        <v>9729.11</v>
      </c>
      <c r="G124" s="489">
        <v>9729.11</v>
      </c>
      <c r="H124" s="489">
        <v>9729.11</v>
      </c>
      <c r="I124" s="482"/>
      <c r="J124" s="177">
        <v>1</v>
      </c>
      <c r="K124" s="177">
        <v>1</v>
      </c>
      <c r="L124" s="177">
        <v>1</v>
      </c>
      <c r="M124" s="484"/>
      <c r="N124" s="1" t="s">
        <v>465</v>
      </c>
      <c r="O124" s="38"/>
      <c r="P124" s="480" t="s">
        <v>411</v>
      </c>
      <c r="Q124" s="486"/>
      <c r="R124" s="487">
        <f t="shared" si="4"/>
        <v>9729.11</v>
      </c>
      <c r="S124" s="487">
        <f t="shared" si="4"/>
        <v>9729.11</v>
      </c>
      <c r="T124" s="487">
        <f t="shared" si="4"/>
        <v>9729.11</v>
      </c>
      <c r="U124" s="488">
        <f t="shared" si="3"/>
        <v>29187.33</v>
      </c>
      <c r="W124"/>
      <c r="X124"/>
      <c r="Y124"/>
      <c r="Z124"/>
      <c r="AA124"/>
    </row>
    <row r="125" spans="1:27" s="6" customFormat="1" ht="13.2" customHeight="1" x14ac:dyDescent="0.25">
      <c r="A125" s="24" t="s">
        <v>181</v>
      </c>
      <c r="B125" s="1" t="s">
        <v>526</v>
      </c>
      <c r="C125" s="302"/>
      <c r="D125" s="1" t="s">
        <v>485</v>
      </c>
      <c r="E125" s="490"/>
      <c r="F125" s="489">
        <v>10589.45</v>
      </c>
      <c r="G125" s="489">
        <v>10589.45</v>
      </c>
      <c r="H125" s="489">
        <v>10589.45</v>
      </c>
      <c r="I125" s="482"/>
      <c r="J125" s="177">
        <v>1</v>
      </c>
      <c r="K125" s="177">
        <v>1</v>
      </c>
      <c r="L125" s="177">
        <v>1</v>
      </c>
      <c r="M125" s="484"/>
      <c r="N125" s="1" t="s">
        <v>465</v>
      </c>
      <c r="O125" s="38"/>
      <c r="P125" s="480" t="s">
        <v>411</v>
      </c>
      <c r="Q125" s="486"/>
      <c r="R125" s="487">
        <f t="shared" si="4"/>
        <v>10589.45</v>
      </c>
      <c r="S125" s="487">
        <f t="shared" si="4"/>
        <v>10589.45</v>
      </c>
      <c r="T125" s="487">
        <f t="shared" si="4"/>
        <v>10589.45</v>
      </c>
      <c r="U125" s="488">
        <f t="shared" si="3"/>
        <v>31768.350000000002</v>
      </c>
      <c r="W125"/>
      <c r="X125"/>
      <c r="Y125"/>
      <c r="Z125"/>
      <c r="AA125"/>
    </row>
    <row r="126" spans="1:27" s="6" customFormat="1" ht="13.2" customHeight="1" x14ac:dyDescent="0.25">
      <c r="A126" s="24" t="s">
        <v>181</v>
      </c>
      <c r="B126" s="1" t="s">
        <v>527</v>
      </c>
      <c r="C126" s="302"/>
      <c r="D126" s="1" t="s">
        <v>485</v>
      </c>
      <c r="E126" s="490"/>
      <c r="F126" s="489">
        <v>10876.07</v>
      </c>
      <c r="G126" s="489">
        <v>10876.07</v>
      </c>
      <c r="H126" s="489">
        <v>10876.07</v>
      </c>
      <c r="I126" s="482"/>
      <c r="J126" s="177">
        <v>27</v>
      </c>
      <c r="K126" s="177">
        <v>25</v>
      </c>
      <c r="L126" s="177">
        <v>24</v>
      </c>
      <c r="M126" s="484"/>
      <c r="N126" s="1" t="s">
        <v>465</v>
      </c>
      <c r="O126" s="38"/>
      <c r="P126" s="480" t="s">
        <v>411</v>
      </c>
      <c r="Q126" s="486"/>
      <c r="R126" s="487">
        <f t="shared" si="4"/>
        <v>293653.89</v>
      </c>
      <c r="S126" s="487">
        <f t="shared" si="4"/>
        <v>271901.75</v>
      </c>
      <c r="T126" s="487">
        <f t="shared" si="4"/>
        <v>261025.68</v>
      </c>
      <c r="U126" s="488">
        <f t="shared" si="3"/>
        <v>826581.32000000007</v>
      </c>
      <c r="W126"/>
      <c r="X126"/>
      <c r="Y126"/>
      <c r="Z126"/>
      <c r="AA126"/>
    </row>
    <row r="127" spans="1:27" s="6" customFormat="1" ht="13.2" customHeight="1" x14ac:dyDescent="0.25">
      <c r="A127" s="24" t="s">
        <v>181</v>
      </c>
      <c r="B127" s="1" t="s">
        <v>528</v>
      </c>
      <c r="C127" s="302"/>
      <c r="D127" s="1" t="s">
        <v>485</v>
      </c>
      <c r="E127" s="490"/>
      <c r="F127" s="489">
        <v>11162.91</v>
      </c>
      <c r="G127" s="489">
        <v>11162.91</v>
      </c>
      <c r="H127" s="489">
        <v>11162.91</v>
      </c>
      <c r="I127" s="482"/>
      <c r="J127" s="177">
        <v>17</v>
      </c>
      <c r="K127" s="177">
        <v>19</v>
      </c>
      <c r="L127" s="177">
        <v>19</v>
      </c>
      <c r="M127" s="484"/>
      <c r="N127" s="1" t="s">
        <v>465</v>
      </c>
      <c r="O127" s="38"/>
      <c r="P127" s="480" t="s">
        <v>411</v>
      </c>
      <c r="Q127" s="486"/>
      <c r="R127" s="487">
        <f t="shared" si="4"/>
        <v>189769.47</v>
      </c>
      <c r="S127" s="487">
        <f t="shared" si="4"/>
        <v>212095.29</v>
      </c>
      <c r="T127" s="487">
        <f t="shared" si="4"/>
        <v>212095.29</v>
      </c>
      <c r="U127" s="488">
        <f t="shared" si="3"/>
        <v>613960.05000000005</v>
      </c>
      <c r="W127"/>
      <c r="X127"/>
      <c r="Y127"/>
      <c r="Z127"/>
      <c r="AA127"/>
    </row>
    <row r="128" spans="1:27" s="6" customFormat="1" ht="13.2" customHeight="1" x14ac:dyDescent="0.25">
      <c r="A128" s="24" t="s">
        <v>181</v>
      </c>
      <c r="B128" s="1" t="s">
        <v>529</v>
      </c>
      <c r="C128" s="302"/>
      <c r="D128" s="1" t="s">
        <v>485</v>
      </c>
      <c r="E128" s="490"/>
      <c r="F128" s="489">
        <v>10015.89</v>
      </c>
      <c r="G128" s="489">
        <v>10015.89</v>
      </c>
      <c r="H128" s="489">
        <v>10015.89</v>
      </c>
      <c r="I128" s="482"/>
      <c r="J128" s="177">
        <v>1</v>
      </c>
      <c r="K128" s="177">
        <v>1</v>
      </c>
      <c r="L128" s="177">
        <v>1</v>
      </c>
      <c r="M128" s="484"/>
      <c r="N128" s="1" t="s">
        <v>465</v>
      </c>
      <c r="O128" s="38"/>
      <c r="P128" s="480" t="s">
        <v>411</v>
      </c>
      <c r="Q128" s="486"/>
      <c r="R128" s="487">
        <f t="shared" si="4"/>
        <v>10015.89</v>
      </c>
      <c r="S128" s="487">
        <f t="shared" si="4"/>
        <v>10015.89</v>
      </c>
      <c r="T128" s="487">
        <f t="shared" si="4"/>
        <v>10015.89</v>
      </c>
      <c r="U128" s="488">
        <f t="shared" si="3"/>
        <v>30047.67</v>
      </c>
      <c r="W128"/>
      <c r="X128"/>
      <c r="Y128"/>
      <c r="Z128"/>
      <c r="AA128"/>
    </row>
    <row r="129" spans="1:27" s="6" customFormat="1" ht="13.2" customHeight="1" x14ac:dyDescent="0.25">
      <c r="A129" s="24" t="s">
        <v>181</v>
      </c>
      <c r="B129" s="1" t="s">
        <v>530</v>
      </c>
      <c r="C129" s="302"/>
      <c r="D129" s="1" t="s">
        <v>485</v>
      </c>
      <c r="E129" s="490"/>
      <c r="F129" s="489">
        <v>10589.45</v>
      </c>
      <c r="G129" s="489">
        <v>10589.45</v>
      </c>
      <c r="H129" s="489">
        <v>10589.45</v>
      </c>
      <c r="I129" s="482"/>
      <c r="J129" s="177">
        <v>1</v>
      </c>
      <c r="K129" s="177">
        <v>1</v>
      </c>
      <c r="L129" s="177">
        <v>1</v>
      </c>
      <c r="M129" s="484"/>
      <c r="N129" s="1" t="s">
        <v>465</v>
      </c>
      <c r="O129" s="38"/>
      <c r="P129" s="480" t="s">
        <v>411</v>
      </c>
      <c r="Q129" s="486"/>
      <c r="R129" s="487">
        <f t="shared" si="4"/>
        <v>10589.45</v>
      </c>
      <c r="S129" s="487">
        <f t="shared" si="4"/>
        <v>10589.45</v>
      </c>
      <c r="T129" s="487">
        <f t="shared" si="4"/>
        <v>10589.45</v>
      </c>
      <c r="U129" s="488">
        <f t="shared" si="3"/>
        <v>31768.350000000002</v>
      </c>
      <c r="W129"/>
      <c r="X129"/>
      <c r="Y129"/>
      <c r="Z129"/>
      <c r="AA129"/>
    </row>
    <row r="130" spans="1:27" s="6" customFormat="1" ht="13.2" customHeight="1" x14ac:dyDescent="0.25">
      <c r="A130" s="24" t="s">
        <v>181</v>
      </c>
      <c r="B130" s="1" t="s">
        <v>531</v>
      </c>
      <c r="C130" s="302"/>
      <c r="D130" s="1" t="s">
        <v>532</v>
      </c>
      <c r="E130" s="490"/>
      <c r="F130" s="489">
        <v>7435.23</v>
      </c>
      <c r="G130" s="489">
        <v>7435.23</v>
      </c>
      <c r="H130" s="489">
        <v>7435.23</v>
      </c>
      <c r="I130" s="482"/>
      <c r="J130" s="177">
        <v>4</v>
      </c>
      <c r="K130" s="177">
        <v>34</v>
      </c>
      <c r="L130" s="177">
        <v>33</v>
      </c>
      <c r="M130" s="484"/>
      <c r="N130" s="1" t="s">
        <v>465</v>
      </c>
      <c r="O130" s="38"/>
      <c r="P130" s="480" t="s">
        <v>411</v>
      </c>
      <c r="Q130" s="486"/>
      <c r="R130" s="487">
        <f t="shared" si="4"/>
        <v>29740.92</v>
      </c>
      <c r="S130" s="487">
        <f t="shared" si="4"/>
        <v>252797.81999999998</v>
      </c>
      <c r="T130" s="487">
        <f t="shared" si="4"/>
        <v>245362.59</v>
      </c>
      <c r="U130" s="488">
        <f t="shared" si="3"/>
        <v>527901.32999999996</v>
      </c>
      <c r="W130"/>
      <c r="X130"/>
      <c r="Y130"/>
      <c r="Z130"/>
      <c r="AA130"/>
    </row>
    <row r="131" spans="1:27" s="6" customFormat="1" ht="13.2" customHeight="1" x14ac:dyDescent="0.25">
      <c r="A131" s="24" t="s">
        <v>181</v>
      </c>
      <c r="B131" s="1" t="s">
        <v>533</v>
      </c>
      <c r="C131" s="302"/>
      <c r="D131" s="1" t="s">
        <v>532</v>
      </c>
      <c r="E131" s="490"/>
      <c r="F131" s="489">
        <v>7435.23</v>
      </c>
      <c r="G131" s="489">
        <v>7435.23</v>
      </c>
      <c r="H131" s="489">
        <v>7435.23</v>
      </c>
      <c r="I131" s="482"/>
      <c r="J131" s="177">
        <v>1</v>
      </c>
      <c r="K131" s="177">
        <v>1</v>
      </c>
      <c r="L131" s="177">
        <v>1</v>
      </c>
      <c r="M131" s="484"/>
      <c r="N131" s="1" t="s">
        <v>465</v>
      </c>
      <c r="O131" s="38"/>
      <c r="P131" s="480" t="s">
        <v>411</v>
      </c>
      <c r="Q131" s="486"/>
      <c r="R131" s="487">
        <f t="shared" si="4"/>
        <v>7435.23</v>
      </c>
      <c r="S131" s="487">
        <f t="shared" si="4"/>
        <v>7435.23</v>
      </c>
      <c r="T131" s="487">
        <f t="shared" si="4"/>
        <v>7435.23</v>
      </c>
      <c r="U131" s="488">
        <f t="shared" si="3"/>
        <v>22305.69</v>
      </c>
      <c r="W131"/>
      <c r="X131"/>
      <c r="Y131"/>
      <c r="Z131"/>
      <c r="AA131"/>
    </row>
    <row r="132" spans="1:27" s="6" customFormat="1" ht="13.2" customHeight="1" x14ac:dyDescent="0.25">
      <c r="A132" s="24" t="s">
        <v>181</v>
      </c>
      <c r="B132" s="1" t="s">
        <v>592</v>
      </c>
      <c r="C132" s="302"/>
      <c r="D132" s="1" t="s">
        <v>532</v>
      </c>
      <c r="E132" s="490"/>
      <c r="F132" s="177">
        <v>0</v>
      </c>
      <c r="G132" s="489">
        <v>7435.23</v>
      </c>
      <c r="H132" s="489">
        <v>7435.23</v>
      </c>
      <c r="I132" s="482"/>
      <c r="J132" s="177">
        <v>0</v>
      </c>
      <c r="K132" s="177">
        <v>6</v>
      </c>
      <c r="L132" s="177">
        <v>6</v>
      </c>
      <c r="M132" s="484"/>
      <c r="N132" s="1" t="s">
        <v>465</v>
      </c>
      <c r="O132" s="38"/>
      <c r="P132" s="480" t="s">
        <v>411</v>
      </c>
      <c r="Q132" s="486"/>
      <c r="R132" s="487">
        <f t="shared" si="4"/>
        <v>0</v>
      </c>
      <c r="S132" s="487">
        <f t="shared" si="4"/>
        <v>44611.38</v>
      </c>
      <c r="T132" s="487">
        <f t="shared" si="4"/>
        <v>44611.38</v>
      </c>
      <c r="U132" s="488">
        <f t="shared" si="3"/>
        <v>89222.76</v>
      </c>
      <c r="W132"/>
      <c r="X132"/>
      <c r="Y132"/>
      <c r="Z132"/>
      <c r="AA132"/>
    </row>
    <row r="133" spans="1:27" s="6" customFormat="1" ht="13.2" customHeight="1" x14ac:dyDescent="0.25">
      <c r="A133" s="24" t="s">
        <v>181</v>
      </c>
      <c r="B133" s="1" t="s">
        <v>593</v>
      </c>
      <c r="C133" s="302"/>
      <c r="D133" s="1" t="s">
        <v>532</v>
      </c>
      <c r="E133" s="490"/>
      <c r="F133" s="177">
        <v>0</v>
      </c>
      <c r="G133" s="489">
        <v>7435.23</v>
      </c>
      <c r="H133" s="489">
        <v>7435.23</v>
      </c>
      <c r="I133" s="482"/>
      <c r="J133" s="177">
        <v>0</v>
      </c>
      <c r="K133" s="177">
        <v>2</v>
      </c>
      <c r="L133" s="177">
        <v>2</v>
      </c>
      <c r="M133" s="484"/>
      <c r="N133" s="1" t="s">
        <v>465</v>
      </c>
      <c r="O133" s="38"/>
      <c r="P133" s="480" t="s">
        <v>411</v>
      </c>
      <c r="Q133" s="486"/>
      <c r="R133" s="487">
        <f t="shared" si="4"/>
        <v>0</v>
      </c>
      <c r="S133" s="487">
        <f t="shared" si="4"/>
        <v>14870.46</v>
      </c>
      <c r="T133" s="487">
        <f t="shared" si="4"/>
        <v>14870.46</v>
      </c>
      <c r="U133" s="488">
        <f t="shared" si="3"/>
        <v>29740.92</v>
      </c>
      <c r="W133"/>
      <c r="X133"/>
      <c r="Y133"/>
      <c r="Z133"/>
      <c r="AA133"/>
    </row>
    <row r="134" spans="1:27" s="6" customFormat="1" ht="13.2" customHeight="1" x14ac:dyDescent="0.25">
      <c r="A134" s="24" t="s">
        <v>181</v>
      </c>
      <c r="B134" s="1" t="s">
        <v>534</v>
      </c>
      <c r="C134" s="302"/>
      <c r="D134" s="1" t="s">
        <v>532</v>
      </c>
      <c r="E134" s="490"/>
      <c r="F134" s="489">
        <v>7721.83</v>
      </c>
      <c r="G134" s="489">
        <v>7721.83</v>
      </c>
      <c r="H134" s="489">
        <v>7721.83</v>
      </c>
      <c r="I134" s="482"/>
      <c r="J134" s="177">
        <v>23</v>
      </c>
      <c r="K134" s="177">
        <v>28</v>
      </c>
      <c r="L134" s="177">
        <v>26</v>
      </c>
      <c r="M134" s="484"/>
      <c r="N134" s="1" t="s">
        <v>465</v>
      </c>
      <c r="O134" s="38"/>
      <c r="P134" s="480" t="s">
        <v>411</v>
      </c>
      <c r="Q134" s="486"/>
      <c r="R134" s="487">
        <f t="shared" si="4"/>
        <v>177602.09</v>
      </c>
      <c r="S134" s="487">
        <f t="shared" si="4"/>
        <v>216211.24</v>
      </c>
      <c r="T134" s="487">
        <f t="shared" si="4"/>
        <v>200767.58</v>
      </c>
      <c r="U134" s="488">
        <f t="shared" si="3"/>
        <v>594580.90999999992</v>
      </c>
      <c r="W134"/>
      <c r="X134"/>
      <c r="Y134"/>
      <c r="Z134"/>
      <c r="AA134"/>
    </row>
    <row r="135" spans="1:27" s="6" customFormat="1" ht="13.2" customHeight="1" x14ac:dyDescent="0.25">
      <c r="A135" s="24" t="s">
        <v>181</v>
      </c>
      <c r="B135" s="1" t="s">
        <v>535</v>
      </c>
      <c r="C135" s="302"/>
      <c r="D135" s="1" t="s">
        <v>532</v>
      </c>
      <c r="E135" s="490"/>
      <c r="F135" s="489">
        <v>8008.81</v>
      </c>
      <c r="G135" s="489">
        <v>8008.81</v>
      </c>
      <c r="H135" s="489">
        <v>8008.81</v>
      </c>
      <c r="I135" s="482"/>
      <c r="J135" s="177">
        <v>41</v>
      </c>
      <c r="K135" s="177">
        <v>39</v>
      </c>
      <c r="L135" s="177">
        <v>39</v>
      </c>
      <c r="M135" s="484"/>
      <c r="N135" s="1" t="s">
        <v>465</v>
      </c>
      <c r="O135" s="38"/>
      <c r="P135" s="480" t="s">
        <v>411</v>
      </c>
      <c r="Q135" s="486"/>
      <c r="R135" s="487">
        <f t="shared" si="4"/>
        <v>328361.21000000002</v>
      </c>
      <c r="S135" s="487">
        <f t="shared" si="4"/>
        <v>312343.59000000003</v>
      </c>
      <c r="T135" s="487">
        <f t="shared" si="4"/>
        <v>312343.59000000003</v>
      </c>
      <c r="U135" s="488">
        <f t="shared" si="3"/>
        <v>953048.39000000013</v>
      </c>
      <c r="W135"/>
      <c r="X135"/>
      <c r="Y135"/>
      <c r="Z135"/>
      <c r="AA135"/>
    </row>
    <row r="136" spans="1:27" s="6" customFormat="1" ht="13.2" customHeight="1" x14ac:dyDescent="0.25">
      <c r="A136" s="24" t="s">
        <v>181</v>
      </c>
      <c r="B136" s="1" t="s">
        <v>536</v>
      </c>
      <c r="C136" s="302"/>
      <c r="D136" s="1" t="s">
        <v>532</v>
      </c>
      <c r="E136" s="490"/>
      <c r="F136" s="489">
        <v>11162.91</v>
      </c>
      <c r="G136" s="489">
        <v>11162.91</v>
      </c>
      <c r="H136" s="489">
        <v>11162.91</v>
      </c>
      <c r="I136" s="482"/>
      <c r="J136" s="177">
        <v>1</v>
      </c>
      <c r="K136" s="177">
        <v>1</v>
      </c>
      <c r="L136" s="177">
        <v>1</v>
      </c>
      <c r="M136" s="484"/>
      <c r="N136" s="1" t="s">
        <v>465</v>
      </c>
      <c r="O136" s="38"/>
      <c r="P136" s="480" t="s">
        <v>411</v>
      </c>
      <c r="Q136" s="486"/>
      <c r="R136" s="487">
        <f t="shared" si="4"/>
        <v>11162.91</v>
      </c>
      <c r="S136" s="487">
        <f t="shared" si="4"/>
        <v>11162.91</v>
      </c>
      <c r="T136" s="487">
        <f t="shared" si="4"/>
        <v>11162.91</v>
      </c>
      <c r="U136" s="488">
        <f t="shared" si="3"/>
        <v>33488.729999999996</v>
      </c>
      <c r="W136"/>
      <c r="X136"/>
      <c r="Y136"/>
      <c r="Z136"/>
      <c r="AA136"/>
    </row>
    <row r="137" spans="1:27" s="6" customFormat="1" ht="13.2" customHeight="1" x14ac:dyDescent="0.25">
      <c r="A137" s="24" t="s">
        <v>181</v>
      </c>
      <c r="B137" s="1" t="s">
        <v>537</v>
      </c>
      <c r="C137" s="302"/>
      <c r="D137" s="1" t="s">
        <v>532</v>
      </c>
      <c r="E137" s="490"/>
      <c r="F137" s="489">
        <v>7721.83</v>
      </c>
      <c r="G137" s="489">
        <v>7721.83</v>
      </c>
      <c r="H137" s="489">
        <v>7721.83</v>
      </c>
      <c r="I137" s="482"/>
      <c r="J137" s="177">
        <v>1</v>
      </c>
      <c r="K137" s="177">
        <v>1</v>
      </c>
      <c r="L137" s="177">
        <v>1</v>
      </c>
      <c r="M137" s="484"/>
      <c r="N137" s="1" t="s">
        <v>465</v>
      </c>
      <c r="O137" s="38"/>
      <c r="P137" s="480" t="s">
        <v>411</v>
      </c>
      <c r="Q137" s="486"/>
      <c r="R137" s="487">
        <f t="shared" si="4"/>
        <v>7721.83</v>
      </c>
      <c r="S137" s="487">
        <f t="shared" si="4"/>
        <v>7721.83</v>
      </c>
      <c r="T137" s="487">
        <f t="shared" si="4"/>
        <v>7721.83</v>
      </c>
      <c r="U137" s="488">
        <f t="shared" si="3"/>
        <v>23165.489999999998</v>
      </c>
      <c r="W137"/>
      <c r="X137"/>
      <c r="Y137"/>
      <c r="Z137"/>
      <c r="AA137"/>
    </row>
    <row r="138" spans="1:27" s="6" customFormat="1" ht="13.2" customHeight="1" x14ac:dyDescent="0.25">
      <c r="A138" s="24" t="s">
        <v>181</v>
      </c>
      <c r="B138" s="1" t="s">
        <v>538</v>
      </c>
      <c r="C138" s="302"/>
      <c r="D138" s="1" t="s">
        <v>532</v>
      </c>
      <c r="E138" s="490"/>
      <c r="F138" s="489">
        <v>8008.81</v>
      </c>
      <c r="G138" s="489">
        <v>8008.81</v>
      </c>
      <c r="H138" s="489">
        <v>8008.81</v>
      </c>
      <c r="I138" s="482"/>
      <c r="J138" s="177">
        <v>1</v>
      </c>
      <c r="K138" s="177">
        <v>1</v>
      </c>
      <c r="L138" s="177">
        <v>1</v>
      </c>
      <c r="M138" s="484"/>
      <c r="N138" s="1" t="s">
        <v>465</v>
      </c>
      <c r="O138" s="38"/>
      <c r="P138" s="480" t="s">
        <v>411</v>
      </c>
      <c r="Q138" s="486"/>
      <c r="R138" s="487">
        <f t="shared" si="4"/>
        <v>8008.81</v>
      </c>
      <c r="S138" s="487">
        <f t="shared" si="4"/>
        <v>8008.81</v>
      </c>
      <c r="T138" s="487">
        <f t="shared" si="4"/>
        <v>8008.81</v>
      </c>
      <c r="U138" s="488">
        <f t="shared" si="3"/>
        <v>24026.43</v>
      </c>
      <c r="W138"/>
      <c r="X138"/>
      <c r="Y138"/>
      <c r="Z138"/>
      <c r="AA138"/>
    </row>
    <row r="139" spans="1:27" s="6" customFormat="1" ht="13.2" customHeight="1" x14ac:dyDescent="0.25">
      <c r="A139" s="24" t="s">
        <v>181</v>
      </c>
      <c r="B139" s="1" t="s">
        <v>540</v>
      </c>
      <c r="C139" s="302"/>
      <c r="D139" s="1" t="s">
        <v>532</v>
      </c>
      <c r="E139" s="490"/>
      <c r="F139" s="489">
        <v>8008.81</v>
      </c>
      <c r="G139" s="489">
        <v>8008.81</v>
      </c>
      <c r="H139" s="489">
        <v>8008.81</v>
      </c>
      <c r="I139" s="482"/>
      <c r="J139" s="177">
        <v>1</v>
      </c>
      <c r="K139" s="177">
        <v>1</v>
      </c>
      <c r="L139" s="177">
        <v>1</v>
      </c>
      <c r="M139" s="484"/>
      <c r="N139" s="1" t="s">
        <v>465</v>
      </c>
      <c r="O139" s="38"/>
      <c r="P139" s="480" t="s">
        <v>411</v>
      </c>
      <c r="Q139" s="486"/>
      <c r="R139" s="487">
        <f t="shared" si="4"/>
        <v>8008.81</v>
      </c>
      <c r="S139" s="487">
        <f t="shared" si="4"/>
        <v>8008.81</v>
      </c>
      <c r="T139" s="487">
        <f t="shared" si="4"/>
        <v>8008.81</v>
      </c>
      <c r="U139" s="488">
        <f t="shared" si="3"/>
        <v>24026.43</v>
      </c>
      <c r="W139"/>
      <c r="X139"/>
      <c r="Y139"/>
      <c r="Z139"/>
      <c r="AA139"/>
    </row>
    <row r="140" spans="1:27" s="6" customFormat="1" ht="13.2" customHeight="1" x14ac:dyDescent="0.25">
      <c r="A140" s="24" t="s">
        <v>181</v>
      </c>
      <c r="B140" s="1" t="s">
        <v>541</v>
      </c>
      <c r="C140" s="302"/>
      <c r="D140" s="1" t="s">
        <v>532</v>
      </c>
      <c r="E140" s="490"/>
      <c r="F140" s="489">
        <v>8295.41</v>
      </c>
      <c r="G140" s="489">
        <v>8295.41</v>
      </c>
      <c r="H140" s="489">
        <v>8295.41</v>
      </c>
      <c r="I140" s="482"/>
      <c r="J140" s="177">
        <v>1</v>
      </c>
      <c r="K140" s="177">
        <v>1</v>
      </c>
      <c r="L140" s="177">
        <v>1</v>
      </c>
      <c r="M140" s="484"/>
      <c r="N140" s="1" t="s">
        <v>465</v>
      </c>
      <c r="O140" s="38"/>
      <c r="P140" s="480" t="s">
        <v>411</v>
      </c>
      <c r="Q140" s="486"/>
      <c r="R140" s="487">
        <f t="shared" si="4"/>
        <v>8295.41</v>
      </c>
      <c r="S140" s="487">
        <f t="shared" si="4"/>
        <v>8295.41</v>
      </c>
      <c r="T140" s="487">
        <f t="shared" si="4"/>
        <v>8295.41</v>
      </c>
      <c r="U140" s="488">
        <f t="shared" ref="U140:U203" si="5">R140+S140+T140</f>
        <v>24886.23</v>
      </c>
      <c r="W140"/>
      <c r="X140"/>
      <c r="Y140"/>
      <c r="Z140"/>
      <c r="AA140"/>
    </row>
    <row r="141" spans="1:27" s="6" customFormat="1" ht="13.2" customHeight="1" x14ac:dyDescent="0.25">
      <c r="A141" s="24" t="s">
        <v>181</v>
      </c>
      <c r="B141" s="1" t="s">
        <v>542</v>
      </c>
      <c r="C141" s="302"/>
      <c r="D141" s="1" t="s">
        <v>532</v>
      </c>
      <c r="E141" s="490"/>
      <c r="F141" s="489">
        <v>8582.1</v>
      </c>
      <c r="G141" s="489">
        <v>8582.1</v>
      </c>
      <c r="H141" s="489">
        <v>8582.1</v>
      </c>
      <c r="I141" s="482"/>
      <c r="J141" s="177">
        <v>1</v>
      </c>
      <c r="K141" s="177">
        <v>1</v>
      </c>
      <c r="L141" s="177">
        <v>1</v>
      </c>
      <c r="M141" s="484"/>
      <c r="N141" s="1" t="s">
        <v>465</v>
      </c>
      <c r="O141" s="38"/>
      <c r="P141" s="480" t="s">
        <v>411</v>
      </c>
      <c r="Q141" s="486"/>
      <c r="R141" s="487">
        <f t="shared" si="4"/>
        <v>8582.1</v>
      </c>
      <c r="S141" s="487">
        <f t="shared" si="4"/>
        <v>8582.1</v>
      </c>
      <c r="T141" s="487">
        <f t="shared" si="4"/>
        <v>8582.1</v>
      </c>
      <c r="U141" s="488">
        <f t="shared" si="5"/>
        <v>25746.300000000003</v>
      </c>
      <c r="W141"/>
      <c r="X141"/>
      <c r="Y141"/>
      <c r="Z141"/>
      <c r="AA141"/>
    </row>
    <row r="142" spans="1:27" s="6" customFormat="1" ht="13.2" customHeight="1" x14ac:dyDescent="0.25">
      <c r="A142" s="24" t="s">
        <v>181</v>
      </c>
      <c r="B142" s="1" t="s">
        <v>543</v>
      </c>
      <c r="C142" s="302"/>
      <c r="D142" s="1" t="s">
        <v>532</v>
      </c>
      <c r="E142" s="490"/>
      <c r="F142" s="489">
        <v>8868.91</v>
      </c>
      <c r="G142" s="489">
        <v>8868.91</v>
      </c>
      <c r="H142" s="489">
        <v>8868.91</v>
      </c>
      <c r="I142" s="482"/>
      <c r="J142" s="177">
        <v>2</v>
      </c>
      <c r="K142" s="177">
        <v>2</v>
      </c>
      <c r="L142" s="177">
        <v>2</v>
      </c>
      <c r="M142" s="484"/>
      <c r="N142" s="1" t="s">
        <v>465</v>
      </c>
      <c r="O142" s="38"/>
      <c r="P142" s="480" t="s">
        <v>411</v>
      </c>
      <c r="Q142" s="486"/>
      <c r="R142" s="487">
        <f t="shared" ref="R142:T205" si="6">F142*J142</f>
        <v>17737.82</v>
      </c>
      <c r="S142" s="487">
        <f t="shared" si="6"/>
        <v>17737.82</v>
      </c>
      <c r="T142" s="487">
        <f t="shared" si="6"/>
        <v>17737.82</v>
      </c>
      <c r="U142" s="488">
        <f t="shared" si="5"/>
        <v>53213.46</v>
      </c>
      <c r="W142"/>
      <c r="X142"/>
      <c r="Y142"/>
      <c r="Z142"/>
      <c r="AA142"/>
    </row>
    <row r="143" spans="1:27" s="6" customFormat="1" ht="13.2" customHeight="1" x14ac:dyDescent="0.25">
      <c r="A143" s="24" t="s">
        <v>181</v>
      </c>
      <c r="B143" s="1" t="s">
        <v>544</v>
      </c>
      <c r="C143" s="302"/>
      <c r="D143" s="1" t="s">
        <v>532</v>
      </c>
      <c r="E143" s="490"/>
      <c r="F143" s="489">
        <v>9155.7800000000007</v>
      </c>
      <c r="G143" s="489">
        <v>9155.7800000000007</v>
      </c>
      <c r="H143" s="489">
        <v>9155.7800000000007</v>
      </c>
      <c r="I143" s="482"/>
      <c r="J143" s="177">
        <v>1</v>
      </c>
      <c r="K143" s="177">
        <v>1</v>
      </c>
      <c r="L143" s="177">
        <v>1</v>
      </c>
      <c r="M143" s="484"/>
      <c r="N143" s="1" t="s">
        <v>465</v>
      </c>
      <c r="O143" s="38"/>
      <c r="P143" s="480" t="s">
        <v>411</v>
      </c>
      <c r="Q143" s="486"/>
      <c r="R143" s="487">
        <f t="shared" si="6"/>
        <v>9155.7800000000007</v>
      </c>
      <c r="S143" s="487">
        <f t="shared" si="6"/>
        <v>9155.7800000000007</v>
      </c>
      <c r="T143" s="487">
        <f t="shared" si="6"/>
        <v>9155.7800000000007</v>
      </c>
      <c r="U143" s="488">
        <f t="shared" si="5"/>
        <v>27467.340000000004</v>
      </c>
      <c r="W143"/>
      <c r="X143"/>
      <c r="Y143"/>
      <c r="Z143"/>
      <c r="AA143"/>
    </row>
    <row r="144" spans="1:27" s="6" customFormat="1" ht="13.2" customHeight="1" x14ac:dyDescent="0.25">
      <c r="A144" s="24" t="s">
        <v>181</v>
      </c>
      <c r="B144" s="1" t="s">
        <v>545</v>
      </c>
      <c r="C144" s="302"/>
      <c r="D144" s="1" t="s">
        <v>532</v>
      </c>
      <c r="E144" s="490"/>
      <c r="F144" s="489">
        <v>9729.11</v>
      </c>
      <c r="G144" s="489">
        <v>9729.11</v>
      </c>
      <c r="H144" s="489">
        <v>9729.11</v>
      </c>
      <c r="I144" s="482"/>
      <c r="J144" s="177">
        <v>2</v>
      </c>
      <c r="K144" s="177">
        <v>2</v>
      </c>
      <c r="L144" s="177">
        <v>2</v>
      </c>
      <c r="M144" s="484"/>
      <c r="N144" s="1" t="s">
        <v>465</v>
      </c>
      <c r="O144" s="38"/>
      <c r="P144" s="480" t="s">
        <v>411</v>
      </c>
      <c r="Q144" s="486"/>
      <c r="R144" s="487">
        <f t="shared" si="6"/>
        <v>19458.22</v>
      </c>
      <c r="S144" s="487">
        <f t="shared" si="6"/>
        <v>19458.22</v>
      </c>
      <c r="T144" s="487">
        <f t="shared" si="6"/>
        <v>19458.22</v>
      </c>
      <c r="U144" s="488">
        <f t="shared" si="5"/>
        <v>58374.66</v>
      </c>
      <c r="W144"/>
      <c r="X144"/>
      <c r="Y144"/>
      <c r="Z144"/>
      <c r="AA144"/>
    </row>
    <row r="145" spans="1:27" s="6" customFormat="1" ht="13.2" customHeight="1" x14ac:dyDescent="0.25">
      <c r="A145" s="24" t="s">
        <v>181</v>
      </c>
      <c r="B145" s="1" t="s">
        <v>546</v>
      </c>
      <c r="C145" s="302"/>
      <c r="D145" s="1" t="s">
        <v>532</v>
      </c>
      <c r="E145" s="490"/>
      <c r="F145" s="489">
        <v>8295.41</v>
      </c>
      <c r="G145" s="489">
        <v>8295.41</v>
      </c>
      <c r="H145" s="489">
        <v>8295.41</v>
      </c>
      <c r="I145" s="482"/>
      <c r="J145" s="177">
        <v>35</v>
      </c>
      <c r="K145" s="177">
        <v>38</v>
      </c>
      <c r="L145" s="177">
        <v>36</v>
      </c>
      <c r="M145" s="484"/>
      <c r="N145" s="1" t="s">
        <v>465</v>
      </c>
      <c r="O145" s="38"/>
      <c r="P145" s="480" t="s">
        <v>411</v>
      </c>
      <c r="Q145" s="486"/>
      <c r="R145" s="487">
        <f t="shared" si="6"/>
        <v>290339.34999999998</v>
      </c>
      <c r="S145" s="487">
        <f t="shared" si="6"/>
        <v>315225.58</v>
      </c>
      <c r="T145" s="487">
        <f t="shared" si="6"/>
        <v>298634.76</v>
      </c>
      <c r="U145" s="488">
        <f t="shared" si="5"/>
        <v>904199.69</v>
      </c>
      <c r="W145"/>
      <c r="X145"/>
      <c r="Y145"/>
      <c r="Z145"/>
      <c r="AA145"/>
    </row>
    <row r="146" spans="1:27" s="6" customFormat="1" ht="13.2" customHeight="1" x14ac:dyDescent="0.25">
      <c r="A146" s="24" t="s">
        <v>181</v>
      </c>
      <c r="B146" s="1" t="s">
        <v>547</v>
      </c>
      <c r="C146" s="302"/>
      <c r="D146" s="1" t="s">
        <v>532</v>
      </c>
      <c r="E146" s="490"/>
      <c r="F146" s="489">
        <v>8582.1</v>
      </c>
      <c r="G146" s="489">
        <v>8582.1</v>
      </c>
      <c r="H146" s="489">
        <v>8582.1</v>
      </c>
      <c r="I146" s="482"/>
      <c r="J146" s="177">
        <v>50</v>
      </c>
      <c r="K146" s="177">
        <v>43</v>
      </c>
      <c r="L146" s="177">
        <v>43</v>
      </c>
      <c r="M146" s="484"/>
      <c r="N146" s="1" t="s">
        <v>465</v>
      </c>
      <c r="O146" s="38"/>
      <c r="P146" s="480" t="s">
        <v>411</v>
      </c>
      <c r="Q146" s="486"/>
      <c r="R146" s="487">
        <f t="shared" si="6"/>
        <v>429105</v>
      </c>
      <c r="S146" s="487">
        <f t="shared" si="6"/>
        <v>369030.3</v>
      </c>
      <c r="T146" s="487">
        <f t="shared" si="6"/>
        <v>369030.3</v>
      </c>
      <c r="U146" s="488">
        <f t="shared" si="5"/>
        <v>1167165.6000000001</v>
      </c>
      <c r="W146"/>
      <c r="X146"/>
      <c r="Y146"/>
      <c r="Z146"/>
      <c r="AA146"/>
    </row>
    <row r="147" spans="1:27" s="6" customFormat="1" ht="13.2" customHeight="1" x14ac:dyDescent="0.25">
      <c r="A147" s="24" t="s">
        <v>181</v>
      </c>
      <c r="B147" s="1" t="s">
        <v>548</v>
      </c>
      <c r="C147" s="302"/>
      <c r="D147" s="1" t="s">
        <v>532</v>
      </c>
      <c r="E147" s="490"/>
      <c r="F147" s="489">
        <v>8868.91</v>
      </c>
      <c r="G147" s="489">
        <v>8868.91</v>
      </c>
      <c r="H147" s="489">
        <v>8868.91</v>
      </c>
      <c r="I147" s="482"/>
      <c r="J147" s="177">
        <v>19</v>
      </c>
      <c r="K147" s="177">
        <v>25</v>
      </c>
      <c r="L147" s="177">
        <v>28</v>
      </c>
      <c r="M147" s="484"/>
      <c r="N147" s="1" t="s">
        <v>465</v>
      </c>
      <c r="O147" s="38"/>
      <c r="P147" s="480" t="s">
        <v>411</v>
      </c>
      <c r="Q147" s="486"/>
      <c r="R147" s="487">
        <f t="shared" si="6"/>
        <v>168509.29</v>
      </c>
      <c r="S147" s="487">
        <f t="shared" si="6"/>
        <v>221722.75</v>
      </c>
      <c r="T147" s="487">
        <f t="shared" si="6"/>
        <v>248329.47999999998</v>
      </c>
      <c r="U147" s="488">
        <f t="shared" si="5"/>
        <v>638561.52</v>
      </c>
      <c r="W147"/>
      <c r="X147"/>
      <c r="Y147"/>
      <c r="Z147"/>
      <c r="AA147"/>
    </row>
    <row r="148" spans="1:27" s="6" customFormat="1" ht="13.2" customHeight="1" x14ac:dyDescent="0.25">
      <c r="A148" s="24" t="s">
        <v>181</v>
      </c>
      <c r="B148" s="1" t="s">
        <v>549</v>
      </c>
      <c r="C148" s="302"/>
      <c r="D148" s="1" t="s">
        <v>532</v>
      </c>
      <c r="E148" s="490"/>
      <c r="F148" s="489">
        <v>9155.7800000000007</v>
      </c>
      <c r="G148" s="489">
        <v>9155.7800000000007</v>
      </c>
      <c r="H148" s="489">
        <v>9155.7800000000007</v>
      </c>
      <c r="I148" s="482"/>
      <c r="J148" s="177">
        <v>11</v>
      </c>
      <c r="K148" s="177">
        <v>11</v>
      </c>
      <c r="L148" s="177">
        <v>11</v>
      </c>
      <c r="M148" s="484"/>
      <c r="N148" s="1" t="s">
        <v>465</v>
      </c>
      <c r="O148" s="38"/>
      <c r="P148" s="480" t="s">
        <v>411</v>
      </c>
      <c r="Q148" s="486"/>
      <c r="R148" s="487">
        <f t="shared" si="6"/>
        <v>100713.58</v>
      </c>
      <c r="S148" s="487">
        <f t="shared" si="6"/>
        <v>100713.58</v>
      </c>
      <c r="T148" s="487">
        <f t="shared" si="6"/>
        <v>100713.58</v>
      </c>
      <c r="U148" s="488">
        <f t="shared" si="5"/>
        <v>302140.74</v>
      </c>
      <c r="W148"/>
      <c r="X148"/>
      <c r="Y148"/>
      <c r="Z148"/>
      <c r="AA148"/>
    </row>
    <row r="149" spans="1:27" s="6" customFormat="1" ht="13.2" customHeight="1" x14ac:dyDescent="0.25">
      <c r="A149" s="24" t="s">
        <v>181</v>
      </c>
      <c r="B149" s="1" t="s">
        <v>550</v>
      </c>
      <c r="C149" s="302"/>
      <c r="D149" s="1" t="s">
        <v>532</v>
      </c>
      <c r="E149" s="490"/>
      <c r="F149" s="489">
        <v>9442.48</v>
      </c>
      <c r="G149" s="489">
        <v>9442.48</v>
      </c>
      <c r="H149" s="489">
        <v>9442.48</v>
      </c>
      <c r="I149" s="482"/>
      <c r="J149" s="177">
        <v>25</v>
      </c>
      <c r="K149" s="177">
        <v>23</v>
      </c>
      <c r="L149" s="177">
        <v>22</v>
      </c>
      <c r="M149" s="484"/>
      <c r="N149" s="1" t="s">
        <v>465</v>
      </c>
      <c r="O149" s="38"/>
      <c r="P149" s="480" t="s">
        <v>411</v>
      </c>
      <c r="Q149" s="486"/>
      <c r="R149" s="487">
        <f t="shared" si="6"/>
        <v>236062</v>
      </c>
      <c r="S149" s="487">
        <f t="shared" si="6"/>
        <v>217177.03999999998</v>
      </c>
      <c r="T149" s="487">
        <f t="shared" si="6"/>
        <v>207734.56</v>
      </c>
      <c r="U149" s="488">
        <f t="shared" si="5"/>
        <v>660973.6</v>
      </c>
      <c r="W149"/>
      <c r="X149"/>
      <c r="Y149"/>
      <c r="Z149"/>
      <c r="AA149"/>
    </row>
    <row r="150" spans="1:27" s="6" customFormat="1" ht="13.2" customHeight="1" x14ac:dyDescent="0.25">
      <c r="A150" s="24" t="s">
        <v>181</v>
      </c>
      <c r="B150" s="1" t="s">
        <v>551</v>
      </c>
      <c r="C150" s="302"/>
      <c r="D150" s="1" t="s">
        <v>532</v>
      </c>
      <c r="E150" s="490"/>
      <c r="F150" s="489">
        <v>9729.11</v>
      </c>
      <c r="G150" s="489">
        <v>9729.11</v>
      </c>
      <c r="H150" s="489">
        <v>9729.11</v>
      </c>
      <c r="I150" s="482"/>
      <c r="J150" s="177">
        <v>106</v>
      </c>
      <c r="K150" s="177">
        <v>104</v>
      </c>
      <c r="L150" s="177">
        <v>103</v>
      </c>
      <c r="M150" s="484"/>
      <c r="N150" s="1" t="s">
        <v>465</v>
      </c>
      <c r="O150" s="38"/>
      <c r="P150" s="480" t="s">
        <v>411</v>
      </c>
      <c r="Q150" s="486"/>
      <c r="R150" s="487">
        <f t="shared" si="6"/>
        <v>1031285.66</v>
      </c>
      <c r="S150" s="487">
        <f t="shared" si="6"/>
        <v>1011827.4400000001</v>
      </c>
      <c r="T150" s="487">
        <f t="shared" si="6"/>
        <v>1002098.3300000001</v>
      </c>
      <c r="U150" s="488">
        <f t="shared" si="5"/>
        <v>3045211.43</v>
      </c>
      <c r="W150"/>
      <c r="X150"/>
      <c r="Y150"/>
      <c r="Z150"/>
      <c r="AA150"/>
    </row>
    <row r="151" spans="1:27" s="6" customFormat="1" ht="13.2" customHeight="1" x14ac:dyDescent="0.25">
      <c r="A151" s="24" t="s">
        <v>181</v>
      </c>
      <c r="B151" s="1" t="s">
        <v>552</v>
      </c>
      <c r="C151" s="302"/>
      <c r="D151" s="1" t="s">
        <v>532</v>
      </c>
      <c r="E151" s="490"/>
      <c r="F151" s="489">
        <v>10015.89</v>
      </c>
      <c r="G151" s="489">
        <v>10015.89</v>
      </c>
      <c r="H151" s="489">
        <v>10015.89</v>
      </c>
      <c r="I151" s="482"/>
      <c r="J151" s="177">
        <v>21</v>
      </c>
      <c r="K151" s="177">
        <v>19</v>
      </c>
      <c r="L151" s="177">
        <v>21</v>
      </c>
      <c r="M151" s="484"/>
      <c r="N151" s="1" t="s">
        <v>465</v>
      </c>
      <c r="O151" s="38"/>
      <c r="P151" s="480" t="s">
        <v>411</v>
      </c>
      <c r="Q151" s="486"/>
      <c r="R151" s="487">
        <f t="shared" si="6"/>
        <v>210333.69</v>
      </c>
      <c r="S151" s="487">
        <f t="shared" si="6"/>
        <v>190301.90999999997</v>
      </c>
      <c r="T151" s="487">
        <f t="shared" si="6"/>
        <v>210333.69</v>
      </c>
      <c r="U151" s="488">
        <f t="shared" si="5"/>
        <v>610969.29</v>
      </c>
      <c r="W151"/>
      <c r="X151"/>
      <c r="Y151"/>
      <c r="Z151"/>
      <c r="AA151"/>
    </row>
    <row r="152" spans="1:27" s="6" customFormat="1" ht="13.2" customHeight="1" x14ac:dyDescent="0.25">
      <c r="A152" s="24" t="s">
        <v>181</v>
      </c>
      <c r="B152" s="1" t="s">
        <v>553</v>
      </c>
      <c r="C152" s="302"/>
      <c r="D152" s="1" t="s">
        <v>532</v>
      </c>
      <c r="E152" s="490"/>
      <c r="F152" s="489">
        <v>10302.69</v>
      </c>
      <c r="G152" s="489">
        <v>10302.69</v>
      </c>
      <c r="H152" s="489">
        <v>10302.69</v>
      </c>
      <c r="I152" s="482"/>
      <c r="J152" s="177">
        <v>24</v>
      </c>
      <c r="K152" s="177">
        <v>24</v>
      </c>
      <c r="L152" s="177">
        <v>23</v>
      </c>
      <c r="M152" s="484"/>
      <c r="N152" s="1" t="s">
        <v>465</v>
      </c>
      <c r="O152" s="38"/>
      <c r="P152" s="480" t="s">
        <v>411</v>
      </c>
      <c r="Q152" s="486"/>
      <c r="R152" s="487">
        <f t="shared" si="6"/>
        <v>247264.56</v>
      </c>
      <c r="S152" s="487">
        <f t="shared" si="6"/>
        <v>247264.56</v>
      </c>
      <c r="T152" s="487">
        <f t="shared" si="6"/>
        <v>236961.87000000002</v>
      </c>
      <c r="U152" s="488">
        <f t="shared" si="5"/>
        <v>731490.99</v>
      </c>
      <c r="W152"/>
      <c r="X152"/>
      <c r="Y152"/>
      <c r="Z152"/>
      <c r="AA152"/>
    </row>
    <row r="153" spans="1:27" s="6" customFormat="1" ht="13.2" customHeight="1" x14ac:dyDescent="0.25">
      <c r="A153" s="24" t="s">
        <v>181</v>
      </c>
      <c r="B153" s="1" t="s">
        <v>554</v>
      </c>
      <c r="C153" s="302"/>
      <c r="D153" s="1" t="s">
        <v>532</v>
      </c>
      <c r="E153" s="490"/>
      <c r="F153" s="489">
        <v>10589.45</v>
      </c>
      <c r="G153" s="489">
        <v>10589.45</v>
      </c>
      <c r="H153" s="489">
        <v>10589.45</v>
      </c>
      <c r="I153" s="482"/>
      <c r="J153" s="177">
        <v>65</v>
      </c>
      <c r="K153" s="177">
        <v>64</v>
      </c>
      <c r="L153" s="177">
        <v>62</v>
      </c>
      <c r="M153" s="484"/>
      <c r="N153" s="1" t="s">
        <v>465</v>
      </c>
      <c r="O153" s="38"/>
      <c r="P153" s="480" t="s">
        <v>411</v>
      </c>
      <c r="Q153" s="486"/>
      <c r="R153" s="487">
        <f t="shared" si="6"/>
        <v>688314.25</v>
      </c>
      <c r="S153" s="487">
        <f t="shared" si="6"/>
        <v>677724.8</v>
      </c>
      <c r="T153" s="487">
        <f t="shared" si="6"/>
        <v>656545.9</v>
      </c>
      <c r="U153" s="488">
        <f t="shared" si="5"/>
        <v>2022584.9500000002</v>
      </c>
      <c r="W153"/>
      <c r="X153"/>
      <c r="Y153"/>
      <c r="Z153"/>
      <c r="AA153"/>
    </row>
    <row r="154" spans="1:27" s="6" customFormat="1" ht="13.2" customHeight="1" x14ac:dyDescent="0.25">
      <c r="A154" s="24" t="s">
        <v>181</v>
      </c>
      <c r="B154" s="1" t="s">
        <v>555</v>
      </c>
      <c r="C154" s="302"/>
      <c r="D154" s="1" t="s">
        <v>532</v>
      </c>
      <c r="E154" s="490"/>
      <c r="F154" s="489">
        <v>8295.41</v>
      </c>
      <c r="G154" s="489">
        <v>8295.41</v>
      </c>
      <c r="H154" s="489">
        <v>8295.41</v>
      </c>
      <c r="I154" s="482"/>
      <c r="J154" s="177">
        <v>1</v>
      </c>
      <c r="K154" s="177">
        <v>1</v>
      </c>
      <c r="L154" s="177">
        <v>1</v>
      </c>
      <c r="M154" s="484"/>
      <c r="N154" s="1" t="s">
        <v>465</v>
      </c>
      <c r="O154" s="38"/>
      <c r="P154" s="480" t="s">
        <v>411</v>
      </c>
      <c r="Q154" s="486"/>
      <c r="R154" s="487">
        <f t="shared" si="6"/>
        <v>8295.41</v>
      </c>
      <c r="S154" s="487">
        <f t="shared" si="6"/>
        <v>8295.41</v>
      </c>
      <c r="T154" s="487">
        <f t="shared" si="6"/>
        <v>8295.41</v>
      </c>
      <c r="U154" s="488">
        <f t="shared" si="5"/>
        <v>24886.23</v>
      </c>
      <c r="W154"/>
      <c r="X154"/>
      <c r="Y154"/>
      <c r="Z154"/>
      <c r="AA154"/>
    </row>
    <row r="155" spans="1:27" s="6" customFormat="1" ht="13.2" customHeight="1" x14ac:dyDescent="0.25">
      <c r="A155" s="24" t="s">
        <v>181</v>
      </c>
      <c r="B155" s="1" t="s">
        <v>556</v>
      </c>
      <c r="C155" s="302"/>
      <c r="D155" s="1" t="s">
        <v>532</v>
      </c>
      <c r="E155" s="490"/>
      <c r="F155" s="489">
        <v>9442.48</v>
      </c>
      <c r="G155" s="489">
        <v>9442.48</v>
      </c>
      <c r="H155" s="489">
        <v>9442.48</v>
      </c>
      <c r="I155" s="482"/>
      <c r="J155" s="177">
        <v>1</v>
      </c>
      <c r="K155" s="177">
        <v>2</v>
      </c>
      <c r="L155" s="177">
        <v>1</v>
      </c>
      <c r="M155" s="484"/>
      <c r="N155" s="1" t="s">
        <v>465</v>
      </c>
      <c r="O155" s="38"/>
      <c r="P155" s="480" t="s">
        <v>411</v>
      </c>
      <c r="Q155" s="486"/>
      <c r="R155" s="487">
        <f t="shared" si="6"/>
        <v>9442.48</v>
      </c>
      <c r="S155" s="487">
        <f t="shared" si="6"/>
        <v>18884.96</v>
      </c>
      <c r="T155" s="487">
        <f t="shared" si="6"/>
        <v>9442.48</v>
      </c>
      <c r="U155" s="488">
        <f t="shared" si="5"/>
        <v>37769.919999999998</v>
      </c>
      <c r="W155"/>
      <c r="X155"/>
      <c r="Y155"/>
      <c r="Z155"/>
      <c r="AA155"/>
    </row>
    <row r="156" spans="1:27" s="6" customFormat="1" ht="13.2" customHeight="1" x14ac:dyDescent="0.25">
      <c r="A156" s="24" t="s">
        <v>181</v>
      </c>
      <c r="B156" s="1" t="s">
        <v>598</v>
      </c>
      <c r="C156" s="302"/>
      <c r="D156" s="1" t="s">
        <v>532</v>
      </c>
      <c r="E156" s="490"/>
      <c r="F156" s="177">
        <v>0</v>
      </c>
      <c r="G156" s="177">
        <v>0</v>
      </c>
      <c r="H156" s="489">
        <v>9729.11</v>
      </c>
      <c r="I156" s="482"/>
      <c r="J156" s="177">
        <v>0</v>
      </c>
      <c r="K156" s="177">
        <v>0</v>
      </c>
      <c r="L156" s="177">
        <v>1</v>
      </c>
      <c r="M156" s="484"/>
      <c r="N156" s="1" t="s">
        <v>465</v>
      </c>
      <c r="O156" s="38"/>
      <c r="P156" s="480" t="s">
        <v>411</v>
      </c>
      <c r="Q156" s="486"/>
      <c r="R156" s="487">
        <f t="shared" si="6"/>
        <v>0</v>
      </c>
      <c r="S156" s="487">
        <f t="shared" si="6"/>
        <v>0</v>
      </c>
      <c r="T156" s="487">
        <f t="shared" si="6"/>
        <v>9729.11</v>
      </c>
      <c r="U156" s="488">
        <f t="shared" si="5"/>
        <v>9729.11</v>
      </c>
      <c r="W156"/>
      <c r="X156"/>
      <c r="Y156"/>
      <c r="Z156"/>
      <c r="AA156"/>
    </row>
    <row r="157" spans="1:27" s="6" customFormat="1" ht="13.2" customHeight="1" x14ac:dyDescent="0.25">
      <c r="A157" s="24" t="s">
        <v>181</v>
      </c>
      <c r="B157" s="1" t="s">
        <v>557</v>
      </c>
      <c r="C157" s="302"/>
      <c r="D157" s="1" t="s">
        <v>532</v>
      </c>
      <c r="E157" s="490"/>
      <c r="F157" s="489">
        <v>10589.45</v>
      </c>
      <c r="G157" s="489">
        <v>10589.45</v>
      </c>
      <c r="H157" s="489">
        <v>10589.45</v>
      </c>
      <c r="I157" s="482"/>
      <c r="J157" s="177">
        <v>1</v>
      </c>
      <c r="K157" s="177">
        <v>1</v>
      </c>
      <c r="L157" s="177">
        <v>1</v>
      </c>
      <c r="M157" s="484"/>
      <c r="N157" s="1" t="s">
        <v>465</v>
      </c>
      <c r="O157" s="38"/>
      <c r="P157" s="480" t="s">
        <v>411</v>
      </c>
      <c r="Q157" s="486"/>
      <c r="R157" s="487">
        <f t="shared" si="6"/>
        <v>10589.45</v>
      </c>
      <c r="S157" s="487">
        <f t="shared" si="6"/>
        <v>10589.45</v>
      </c>
      <c r="T157" s="487">
        <f t="shared" si="6"/>
        <v>10589.45</v>
      </c>
      <c r="U157" s="488">
        <f t="shared" si="5"/>
        <v>31768.350000000002</v>
      </c>
      <c r="W157"/>
      <c r="X157"/>
      <c r="Y157"/>
      <c r="Z157"/>
      <c r="AA157"/>
    </row>
    <row r="158" spans="1:27" s="6" customFormat="1" ht="13.2" customHeight="1" x14ac:dyDescent="0.25">
      <c r="A158" s="24" t="s">
        <v>181</v>
      </c>
      <c r="B158" s="1" t="s">
        <v>559</v>
      </c>
      <c r="C158" s="302"/>
      <c r="D158" s="1" t="s">
        <v>532</v>
      </c>
      <c r="E158" s="490"/>
      <c r="F158" s="489">
        <v>10015.89</v>
      </c>
      <c r="G158" s="489">
        <v>10015.89</v>
      </c>
      <c r="H158" s="489">
        <v>10015.89</v>
      </c>
      <c r="I158" s="482"/>
      <c r="J158" s="177">
        <v>1</v>
      </c>
      <c r="K158" s="177">
        <v>1</v>
      </c>
      <c r="L158" s="177">
        <v>1</v>
      </c>
      <c r="M158" s="484"/>
      <c r="N158" s="1" t="s">
        <v>465</v>
      </c>
      <c r="O158" s="38"/>
      <c r="P158" s="480" t="s">
        <v>411</v>
      </c>
      <c r="Q158" s="486"/>
      <c r="R158" s="487">
        <f t="shared" si="6"/>
        <v>10015.89</v>
      </c>
      <c r="S158" s="487">
        <f t="shared" si="6"/>
        <v>10015.89</v>
      </c>
      <c r="T158" s="487">
        <f t="shared" si="6"/>
        <v>10015.89</v>
      </c>
      <c r="U158" s="488">
        <f t="shared" si="5"/>
        <v>30047.67</v>
      </c>
      <c r="W158"/>
      <c r="X158"/>
      <c r="Y158"/>
      <c r="Z158"/>
      <c r="AA158"/>
    </row>
    <row r="159" spans="1:27" s="6" customFormat="1" ht="13.2" customHeight="1" x14ac:dyDescent="0.25">
      <c r="A159" s="24" t="s">
        <v>181</v>
      </c>
      <c r="B159" s="1" t="s">
        <v>560</v>
      </c>
      <c r="C159" s="302"/>
      <c r="D159" s="1" t="s">
        <v>532</v>
      </c>
      <c r="E159" s="490"/>
      <c r="F159" s="489">
        <v>10589.45</v>
      </c>
      <c r="G159" s="489">
        <v>10589.45</v>
      </c>
      <c r="H159" s="489">
        <v>10589.45</v>
      </c>
      <c r="I159" s="482"/>
      <c r="J159" s="177">
        <v>2</v>
      </c>
      <c r="K159" s="177">
        <v>1</v>
      </c>
      <c r="L159" s="177">
        <v>1</v>
      </c>
      <c r="M159" s="484"/>
      <c r="N159" s="1" t="s">
        <v>465</v>
      </c>
      <c r="O159" s="38"/>
      <c r="P159" s="480" t="s">
        <v>411</v>
      </c>
      <c r="Q159" s="486"/>
      <c r="R159" s="487">
        <f t="shared" si="6"/>
        <v>21178.9</v>
      </c>
      <c r="S159" s="487">
        <f t="shared" si="6"/>
        <v>10589.45</v>
      </c>
      <c r="T159" s="487">
        <f t="shared" si="6"/>
        <v>10589.45</v>
      </c>
      <c r="U159" s="488">
        <f t="shared" si="5"/>
        <v>42357.8</v>
      </c>
      <c r="W159"/>
      <c r="X159"/>
      <c r="Y159"/>
      <c r="Z159"/>
      <c r="AA159"/>
    </row>
    <row r="160" spans="1:27" s="6" customFormat="1" ht="13.2" customHeight="1" x14ac:dyDescent="0.25">
      <c r="A160" s="24" t="s">
        <v>181</v>
      </c>
      <c r="B160" s="1" t="s">
        <v>562</v>
      </c>
      <c r="C160" s="302"/>
      <c r="D160" s="1" t="s">
        <v>532</v>
      </c>
      <c r="E160" s="490"/>
      <c r="F160" s="489">
        <v>10876.07</v>
      </c>
      <c r="G160" s="489">
        <v>10876.07</v>
      </c>
      <c r="H160" s="489">
        <v>10876.07</v>
      </c>
      <c r="I160" s="482"/>
      <c r="J160" s="177">
        <v>14</v>
      </c>
      <c r="K160" s="177">
        <v>16</v>
      </c>
      <c r="L160" s="177">
        <v>18</v>
      </c>
      <c r="M160" s="484"/>
      <c r="N160" s="1" t="s">
        <v>465</v>
      </c>
      <c r="O160" s="38"/>
      <c r="P160" s="480" t="s">
        <v>411</v>
      </c>
      <c r="Q160" s="486"/>
      <c r="R160" s="487">
        <f t="shared" si="6"/>
        <v>152264.97999999998</v>
      </c>
      <c r="S160" s="487">
        <f t="shared" si="6"/>
        <v>174017.12</v>
      </c>
      <c r="T160" s="487">
        <f t="shared" si="6"/>
        <v>195769.26</v>
      </c>
      <c r="U160" s="488">
        <f t="shared" si="5"/>
        <v>522051.36</v>
      </c>
      <c r="W160"/>
      <c r="X160"/>
      <c r="Y160"/>
      <c r="Z160"/>
      <c r="AA160"/>
    </row>
    <row r="161" spans="1:27" s="6" customFormat="1" ht="13.2" customHeight="1" x14ac:dyDescent="0.25">
      <c r="A161" s="24" t="s">
        <v>181</v>
      </c>
      <c r="B161" s="1" t="s">
        <v>563</v>
      </c>
      <c r="C161" s="302"/>
      <c r="D161" s="1" t="s">
        <v>532</v>
      </c>
      <c r="E161" s="490"/>
      <c r="F161" s="489">
        <v>11162.91</v>
      </c>
      <c r="G161" s="489">
        <v>11162.91</v>
      </c>
      <c r="H161" s="489">
        <v>11162.91</v>
      </c>
      <c r="I161" s="482"/>
      <c r="J161" s="177">
        <v>13</v>
      </c>
      <c r="K161" s="177">
        <v>13</v>
      </c>
      <c r="L161" s="177">
        <v>13</v>
      </c>
      <c r="M161" s="484"/>
      <c r="N161" s="1" t="s">
        <v>465</v>
      </c>
      <c r="O161" s="38"/>
      <c r="P161" s="480" t="s">
        <v>411</v>
      </c>
      <c r="Q161" s="486"/>
      <c r="R161" s="487">
        <f t="shared" si="6"/>
        <v>145117.82999999999</v>
      </c>
      <c r="S161" s="487">
        <f t="shared" si="6"/>
        <v>145117.82999999999</v>
      </c>
      <c r="T161" s="487">
        <f t="shared" si="6"/>
        <v>145117.82999999999</v>
      </c>
      <c r="U161" s="488">
        <f t="shared" si="5"/>
        <v>435353.49</v>
      </c>
      <c r="W161"/>
      <c r="X161"/>
      <c r="Y161"/>
      <c r="Z161"/>
      <c r="AA161"/>
    </row>
    <row r="162" spans="1:27" s="6" customFormat="1" ht="13.2" customHeight="1" x14ac:dyDescent="0.25">
      <c r="A162" s="24" t="s">
        <v>181</v>
      </c>
      <c r="B162" s="1" t="s">
        <v>564</v>
      </c>
      <c r="C162" s="302"/>
      <c r="D162" s="1" t="s">
        <v>532</v>
      </c>
      <c r="E162" s="490"/>
      <c r="F162" s="489">
        <v>10876.06</v>
      </c>
      <c r="G162" s="489">
        <v>10876.06</v>
      </c>
      <c r="H162" s="489">
        <v>10876.06</v>
      </c>
      <c r="I162" s="482"/>
      <c r="J162" s="177">
        <v>3</v>
      </c>
      <c r="K162" s="177">
        <v>4</v>
      </c>
      <c r="L162" s="177">
        <v>4</v>
      </c>
      <c r="M162" s="484"/>
      <c r="N162" s="1" t="s">
        <v>465</v>
      </c>
      <c r="O162" s="38"/>
      <c r="P162" s="480" t="s">
        <v>411</v>
      </c>
      <c r="Q162" s="486"/>
      <c r="R162" s="487">
        <f t="shared" si="6"/>
        <v>32628.18</v>
      </c>
      <c r="S162" s="487">
        <f t="shared" si="6"/>
        <v>43504.24</v>
      </c>
      <c r="T162" s="487">
        <f t="shared" si="6"/>
        <v>43504.24</v>
      </c>
      <c r="U162" s="488">
        <f t="shared" si="5"/>
        <v>119636.66</v>
      </c>
      <c r="W162"/>
      <c r="X162"/>
      <c r="Y162"/>
      <c r="Z162"/>
      <c r="AA162"/>
    </row>
    <row r="163" spans="1:27" s="6" customFormat="1" ht="13.2" customHeight="1" x14ac:dyDescent="0.25">
      <c r="A163" s="24" t="s">
        <v>181</v>
      </c>
      <c r="B163" s="1" t="s">
        <v>565</v>
      </c>
      <c r="C163" s="302"/>
      <c r="D163" s="1" t="s">
        <v>532</v>
      </c>
      <c r="E163" s="490"/>
      <c r="F163" s="489">
        <v>11162.9</v>
      </c>
      <c r="G163" s="489">
        <v>11162.9</v>
      </c>
      <c r="H163" s="489">
        <v>11162.9</v>
      </c>
      <c r="I163" s="482"/>
      <c r="J163" s="177">
        <v>2</v>
      </c>
      <c r="K163" s="177">
        <v>2</v>
      </c>
      <c r="L163" s="177">
        <v>2</v>
      </c>
      <c r="M163" s="484"/>
      <c r="N163" s="1" t="s">
        <v>465</v>
      </c>
      <c r="O163" s="38"/>
      <c r="P163" s="480" t="s">
        <v>411</v>
      </c>
      <c r="Q163" s="486"/>
      <c r="R163" s="487">
        <f t="shared" si="6"/>
        <v>22325.8</v>
      </c>
      <c r="S163" s="487">
        <f t="shared" si="6"/>
        <v>22325.8</v>
      </c>
      <c r="T163" s="487">
        <f t="shared" si="6"/>
        <v>22325.8</v>
      </c>
      <c r="U163" s="488">
        <f t="shared" si="5"/>
        <v>66977.399999999994</v>
      </c>
      <c r="W163"/>
      <c r="X163"/>
      <c r="Y163"/>
      <c r="Z163"/>
      <c r="AA163"/>
    </row>
    <row r="164" spans="1:27" s="6" customFormat="1" ht="13.2" customHeight="1" x14ac:dyDescent="0.25">
      <c r="A164" s="24" t="s">
        <v>181</v>
      </c>
      <c r="B164" s="1" t="s">
        <v>566</v>
      </c>
      <c r="C164" s="302"/>
      <c r="D164" s="1" t="s">
        <v>532</v>
      </c>
      <c r="E164" s="490"/>
      <c r="F164" s="489">
        <v>11457.29</v>
      </c>
      <c r="G164" s="489">
        <v>11457.29</v>
      </c>
      <c r="H164" s="489">
        <v>11457.29</v>
      </c>
      <c r="I164" s="482"/>
      <c r="J164" s="177">
        <v>16</v>
      </c>
      <c r="K164" s="177">
        <v>16</v>
      </c>
      <c r="L164" s="177">
        <v>16</v>
      </c>
      <c r="M164" s="484"/>
      <c r="N164" s="1" t="s">
        <v>465</v>
      </c>
      <c r="O164" s="38"/>
      <c r="P164" s="480" t="s">
        <v>411</v>
      </c>
      <c r="Q164" s="486"/>
      <c r="R164" s="487">
        <f t="shared" si="6"/>
        <v>183316.64</v>
      </c>
      <c r="S164" s="487">
        <f t="shared" si="6"/>
        <v>183316.64</v>
      </c>
      <c r="T164" s="487">
        <f t="shared" si="6"/>
        <v>183316.64</v>
      </c>
      <c r="U164" s="488">
        <f t="shared" si="5"/>
        <v>549949.92000000004</v>
      </c>
      <c r="W164"/>
      <c r="X164"/>
      <c r="Y164"/>
      <c r="Z164"/>
      <c r="AA164"/>
    </row>
    <row r="165" spans="1:27" s="6" customFormat="1" ht="13.2" customHeight="1" x14ac:dyDescent="0.25">
      <c r="A165" s="24" t="s">
        <v>181</v>
      </c>
      <c r="B165" s="1" t="s">
        <v>567</v>
      </c>
      <c r="C165" s="302"/>
      <c r="D165" s="1" t="s">
        <v>532</v>
      </c>
      <c r="E165" s="490"/>
      <c r="F165" s="489">
        <v>11457.29</v>
      </c>
      <c r="G165" s="489">
        <v>11457.29</v>
      </c>
      <c r="H165" s="489">
        <v>11457.29</v>
      </c>
      <c r="I165" s="482"/>
      <c r="J165" s="177">
        <v>1</v>
      </c>
      <c r="K165" s="177">
        <v>1</v>
      </c>
      <c r="L165" s="177">
        <v>1</v>
      </c>
      <c r="M165" s="484"/>
      <c r="N165" s="1" t="s">
        <v>465</v>
      </c>
      <c r="O165" s="38"/>
      <c r="P165" s="480" t="s">
        <v>411</v>
      </c>
      <c r="Q165" s="486"/>
      <c r="R165" s="487">
        <f t="shared" si="6"/>
        <v>11457.29</v>
      </c>
      <c r="S165" s="487">
        <f t="shared" si="6"/>
        <v>11457.29</v>
      </c>
      <c r="T165" s="487">
        <f t="shared" si="6"/>
        <v>11457.29</v>
      </c>
      <c r="U165" s="488">
        <f t="shared" si="5"/>
        <v>34371.870000000003</v>
      </c>
      <c r="W165"/>
      <c r="X165"/>
      <c r="Y165"/>
      <c r="Z165"/>
      <c r="AA165"/>
    </row>
    <row r="166" spans="1:27" s="6" customFormat="1" ht="13.2" customHeight="1" x14ac:dyDescent="0.25">
      <c r="A166" s="24" t="s">
        <v>181</v>
      </c>
      <c r="B166" s="1" t="s">
        <v>568</v>
      </c>
      <c r="C166" s="302"/>
      <c r="D166" s="1" t="s">
        <v>532</v>
      </c>
      <c r="E166" s="490"/>
      <c r="F166" s="489">
        <v>11457.29</v>
      </c>
      <c r="G166" s="489">
        <v>11457.29</v>
      </c>
      <c r="H166" s="489">
        <v>11457.29</v>
      </c>
      <c r="I166" s="482"/>
      <c r="J166" s="177">
        <v>2</v>
      </c>
      <c r="K166" s="177">
        <v>2</v>
      </c>
      <c r="L166" s="177">
        <v>2</v>
      </c>
      <c r="M166" s="484"/>
      <c r="N166" s="1" t="s">
        <v>465</v>
      </c>
      <c r="O166" s="38"/>
      <c r="P166" s="480" t="s">
        <v>411</v>
      </c>
      <c r="Q166" s="486"/>
      <c r="R166" s="487">
        <f t="shared" si="6"/>
        <v>22914.58</v>
      </c>
      <c r="S166" s="487">
        <f t="shared" si="6"/>
        <v>22914.58</v>
      </c>
      <c r="T166" s="487">
        <f t="shared" si="6"/>
        <v>22914.58</v>
      </c>
      <c r="U166" s="488">
        <f t="shared" si="5"/>
        <v>68743.740000000005</v>
      </c>
      <c r="W166"/>
      <c r="X166"/>
      <c r="Y166"/>
      <c r="Z166"/>
      <c r="AA166"/>
    </row>
    <row r="167" spans="1:27" s="6" customFormat="1" ht="13.2" customHeight="1" x14ac:dyDescent="0.25">
      <c r="A167" s="24" t="s">
        <v>181</v>
      </c>
      <c r="B167" s="1" t="s">
        <v>569</v>
      </c>
      <c r="C167" s="302"/>
      <c r="D167" s="1" t="s">
        <v>532</v>
      </c>
      <c r="E167" s="490"/>
      <c r="F167" s="489">
        <v>11457.29</v>
      </c>
      <c r="G167" s="489">
        <v>11457.29</v>
      </c>
      <c r="H167" s="489">
        <v>11457.29</v>
      </c>
      <c r="I167" s="482"/>
      <c r="J167" s="177">
        <v>17</v>
      </c>
      <c r="K167" s="177">
        <v>17</v>
      </c>
      <c r="L167" s="177">
        <v>18</v>
      </c>
      <c r="M167" s="484"/>
      <c r="N167" s="1" t="s">
        <v>465</v>
      </c>
      <c r="O167" s="38"/>
      <c r="P167" s="480" t="s">
        <v>411</v>
      </c>
      <c r="Q167" s="486"/>
      <c r="R167" s="487">
        <f t="shared" si="6"/>
        <v>194773.93000000002</v>
      </c>
      <c r="S167" s="487">
        <f t="shared" si="6"/>
        <v>194773.93000000002</v>
      </c>
      <c r="T167" s="487">
        <f t="shared" si="6"/>
        <v>206231.22000000003</v>
      </c>
      <c r="U167" s="488">
        <f t="shared" si="5"/>
        <v>595779.08000000007</v>
      </c>
      <c r="W167"/>
      <c r="X167"/>
      <c r="Y167"/>
      <c r="Z167"/>
      <c r="AA167"/>
    </row>
    <row r="168" spans="1:27" s="6" customFormat="1" ht="13.2" customHeight="1" x14ac:dyDescent="0.25">
      <c r="A168" s="24" t="s">
        <v>181</v>
      </c>
      <c r="B168" s="1" t="s">
        <v>570</v>
      </c>
      <c r="C168" s="302"/>
      <c r="D168" s="1" t="s">
        <v>532</v>
      </c>
      <c r="E168" s="490"/>
      <c r="F168" s="489">
        <v>11457.29</v>
      </c>
      <c r="G168" s="489">
        <v>11457.29</v>
      </c>
      <c r="H168" s="489">
        <v>11457.29</v>
      </c>
      <c r="I168" s="482"/>
      <c r="J168" s="177">
        <v>1</v>
      </c>
      <c r="K168" s="177">
        <v>1</v>
      </c>
      <c r="L168" s="177">
        <v>1</v>
      </c>
      <c r="M168" s="484"/>
      <c r="N168" s="1" t="s">
        <v>465</v>
      </c>
      <c r="O168" s="38"/>
      <c r="P168" s="480" t="s">
        <v>411</v>
      </c>
      <c r="Q168" s="486"/>
      <c r="R168" s="487">
        <f t="shared" si="6"/>
        <v>11457.29</v>
      </c>
      <c r="S168" s="487">
        <f t="shared" si="6"/>
        <v>11457.29</v>
      </c>
      <c r="T168" s="487">
        <f t="shared" si="6"/>
        <v>11457.29</v>
      </c>
      <c r="U168" s="488">
        <f t="shared" si="5"/>
        <v>34371.870000000003</v>
      </c>
      <c r="W168"/>
      <c r="X168"/>
      <c r="Y168"/>
      <c r="Z168"/>
      <c r="AA168"/>
    </row>
    <row r="169" spans="1:27" s="6" customFormat="1" ht="13.2" customHeight="1" x14ac:dyDescent="0.25">
      <c r="A169" s="24" t="s">
        <v>181</v>
      </c>
      <c r="B169" s="1" t="s">
        <v>571</v>
      </c>
      <c r="C169" s="302"/>
      <c r="D169" s="1" t="s">
        <v>532</v>
      </c>
      <c r="E169" s="490"/>
      <c r="F169" s="489">
        <v>11457.29</v>
      </c>
      <c r="G169" s="489">
        <v>11457.29</v>
      </c>
      <c r="H169" s="489">
        <v>11457.29</v>
      </c>
      <c r="I169" s="482"/>
      <c r="J169" s="177">
        <v>5</v>
      </c>
      <c r="K169" s="177">
        <v>5</v>
      </c>
      <c r="L169" s="177">
        <v>4</v>
      </c>
      <c r="M169" s="484"/>
      <c r="N169" s="1" t="s">
        <v>465</v>
      </c>
      <c r="O169" s="38"/>
      <c r="P169" s="480" t="s">
        <v>411</v>
      </c>
      <c r="Q169" s="486"/>
      <c r="R169" s="487">
        <f t="shared" si="6"/>
        <v>57286.450000000004</v>
      </c>
      <c r="S169" s="487">
        <f t="shared" si="6"/>
        <v>57286.450000000004</v>
      </c>
      <c r="T169" s="487">
        <f t="shared" si="6"/>
        <v>45829.16</v>
      </c>
      <c r="U169" s="488">
        <f t="shared" si="5"/>
        <v>160402.06</v>
      </c>
      <c r="W169"/>
      <c r="X169"/>
      <c r="Y169"/>
      <c r="Z169"/>
      <c r="AA169"/>
    </row>
    <row r="170" spans="1:27" s="6" customFormat="1" ht="13.2" customHeight="1" x14ac:dyDescent="0.25">
      <c r="A170" s="24" t="s">
        <v>181</v>
      </c>
      <c r="B170" s="1" t="s">
        <v>572</v>
      </c>
      <c r="C170" s="302"/>
      <c r="D170" s="1" t="s">
        <v>532</v>
      </c>
      <c r="E170" s="490"/>
      <c r="F170" s="489">
        <v>11457.29</v>
      </c>
      <c r="G170" s="489">
        <v>11457.29</v>
      </c>
      <c r="H170" s="489">
        <v>11457.29</v>
      </c>
      <c r="I170" s="482"/>
      <c r="J170" s="177">
        <v>166</v>
      </c>
      <c r="K170" s="177">
        <v>164</v>
      </c>
      <c r="L170" s="177">
        <v>162</v>
      </c>
      <c r="M170" s="484"/>
      <c r="N170" s="1" t="s">
        <v>465</v>
      </c>
      <c r="O170" s="38"/>
      <c r="P170" s="480" t="s">
        <v>411</v>
      </c>
      <c r="Q170" s="486"/>
      <c r="R170" s="487">
        <f t="shared" si="6"/>
        <v>1901910.1400000001</v>
      </c>
      <c r="S170" s="487">
        <f t="shared" si="6"/>
        <v>1878995.56</v>
      </c>
      <c r="T170" s="487">
        <f t="shared" si="6"/>
        <v>1856080.9800000002</v>
      </c>
      <c r="U170" s="488">
        <f t="shared" si="5"/>
        <v>5636986.6800000006</v>
      </c>
      <c r="W170"/>
      <c r="X170"/>
      <c r="Y170"/>
      <c r="Z170"/>
      <c r="AA170"/>
    </row>
    <row r="171" spans="1:27" s="6" customFormat="1" ht="13.2" customHeight="1" x14ac:dyDescent="0.25">
      <c r="A171" s="24" t="s">
        <v>181</v>
      </c>
      <c r="B171" s="1" t="s">
        <v>573</v>
      </c>
      <c r="C171" s="302"/>
      <c r="D171" s="1" t="s">
        <v>532</v>
      </c>
      <c r="E171" s="490"/>
      <c r="F171" s="489">
        <v>11457.29</v>
      </c>
      <c r="G171" s="489">
        <v>11457.29</v>
      </c>
      <c r="H171" s="489">
        <v>11457.29</v>
      </c>
      <c r="I171" s="482"/>
      <c r="J171" s="177">
        <v>3</v>
      </c>
      <c r="K171" s="177">
        <v>3</v>
      </c>
      <c r="L171" s="177">
        <v>3</v>
      </c>
      <c r="M171" s="484"/>
      <c r="N171" s="1" t="s">
        <v>465</v>
      </c>
      <c r="O171" s="38"/>
      <c r="P171" s="480" t="s">
        <v>411</v>
      </c>
      <c r="Q171" s="486"/>
      <c r="R171" s="487">
        <f t="shared" si="6"/>
        <v>34371.870000000003</v>
      </c>
      <c r="S171" s="487">
        <f t="shared" si="6"/>
        <v>34371.870000000003</v>
      </c>
      <c r="T171" s="487">
        <f t="shared" si="6"/>
        <v>34371.870000000003</v>
      </c>
      <c r="U171" s="488">
        <f t="shared" si="5"/>
        <v>103115.61000000002</v>
      </c>
      <c r="W171"/>
      <c r="X171"/>
      <c r="Y171"/>
      <c r="Z171"/>
      <c r="AA171"/>
    </row>
    <row r="172" spans="1:27" s="6" customFormat="1" ht="13.2" customHeight="1" x14ac:dyDescent="0.25">
      <c r="A172" s="24" t="s">
        <v>181</v>
      </c>
      <c r="B172" s="1" t="s">
        <v>574</v>
      </c>
      <c r="C172" s="302"/>
      <c r="D172" s="1" t="s">
        <v>532</v>
      </c>
      <c r="E172" s="490"/>
      <c r="F172" s="489">
        <v>11457.29</v>
      </c>
      <c r="G172" s="489">
        <v>11457.29</v>
      </c>
      <c r="H172" s="489">
        <v>11457.29</v>
      </c>
      <c r="I172" s="482"/>
      <c r="J172" s="177">
        <v>3</v>
      </c>
      <c r="K172" s="177">
        <v>3</v>
      </c>
      <c r="L172" s="177">
        <v>3</v>
      </c>
      <c r="M172" s="484"/>
      <c r="N172" s="1" t="s">
        <v>465</v>
      </c>
      <c r="O172" s="38"/>
      <c r="P172" s="480" t="s">
        <v>411</v>
      </c>
      <c r="Q172" s="486"/>
      <c r="R172" s="487">
        <f t="shared" si="6"/>
        <v>34371.870000000003</v>
      </c>
      <c r="S172" s="487">
        <f t="shared" si="6"/>
        <v>34371.870000000003</v>
      </c>
      <c r="T172" s="487">
        <f t="shared" si="6"/>
        <v>34371.870000000003</v>
      </c>
      <c r="U172" s="488">
        <f t="shared" si="5"/>
        <v>103115.61000000002</v>
      </c>
      <c r="W172"/>
      <c r="X172"/>
      <c r="Y172"/>
      <c r="Z172"/>
      <c r="AA172"/>
    </row>
    <row r="173" spans="1:27" s="6" customFormat="1" ht="13.2" customHeight="1" x14ac:dyDescent="0.25">
      <c r="A173" s="24" t="s">
        <v>181</v>
      </c>
      <c r="B173" s="1" t="s">
        <v>575</v>
      </c>
      <c r="C173" s="302"/>
      <c r="D173" s="1" t="s">
        <v>532</v>
      </c>
      <c r="E173" s="490"/>
      <c r="F173" s="489">
        <v>11457.29</v>
      </c>
      <c r="G173" s="489">
        <v>11457.29</v>
      </c>
      <c r="H173" s="489">
        <v>11457.29</v>
      </c>
      <c r="I173" s="482"/>
      <c r="J173" s="177">
        <v>3</v>
      </c>
      <c r="K173" s="177">
        <v>3</v>
      </c>
      <c r="L173" s="177">
        <v>3</v>
      </c>
      <c r="M173" s="484"/>
      <c r="N173" s="1" t="s">
        <v>465</v>
      </c>
      <c r="O173" s="38"/>
      <c r="P173" s="480" t="s">
        <v>411</v>
      </c>
      <c r="Q173" s="486"/>
      <c r="R173" s="487">
        <f t="shared" si="6"/>
        <v>34371.870000000003</v>
      </c>
      <c r="S173" s="487">
        <f t="shared" si="6"/>
        <v>34371.870000000003</v>
      </c>
      <c r="T173" s="487">
        <f t="shared" si="6"/>
        <v>34371.870000000003</v>
      </c>
      <c r="U173" s="488">
        <f t="shared" si="5"/>
        <v>103115.61000000002</v>
      </c>
      <c r="W173"/>
      <c r="X173"/>
      <c r="Y173"/>
      <c r="Z173"/>
      <c r="AA173"/>
    </row>
    <row r="174" spans="1:27" s="6" customFormat="1" ht="13.2" customHeight="1" x14ac:dyDescent="0.25">
      <c r="A174" s="24" t="s">
        <v>181</v>
      </c>
      <c r="B174" s="1" t="s">
        <v>576</v>
      </c>
      <c r="C174" s="302"/>
      <c r="D174" s="1" t="s">
        <v>532</v>
      </c>
      <c r="E174" s="490"/>
      <c r="F174" s="489">
        <v>11457.29</v>
      </c>
      <c r="G174" s="489">
        <v>11457.29</v>
      </c>
      <c r="H174" s="489">
        <v>11457.29</v>
      </c>
      <c r="I174" s="482"/>
      <c r="J174" s="177">
        <v>3</v>
      </c>
      <c r="K174" s="177">
        <v>2</v>
      </c>
      <c r="L174" s="177">
        <v>2</v>
      </c>
      <c r="M174" s="484"/>
      <c r="N174" s="1" t="s">
        <v>465</v>
      </c>
      <c r="O174" s="38"/>
      <c r="P174" s="480" t="s">
        <v>411</v>
      </c>
      <c r="Q174" s="486"/>
      <c r="R174" s="487">
        <f t="shared" si="6"/>
        <v>34371.870000000003</v>
      </c>
      <c r="S174" s="487">
        <f t="shared" si="6"/>
        <v>22914.58</v>
      </c>
      <c r="T174" s="487">
        <f t="shared" si="6"/>
        <v>22914.58</v>
      </c>
      <c r="U174" s="488">
        <f t="shared" si="5"/>
        <v>80201.03</v>
      </c>
      <c r="W174"/>
      <c r="X174"/>
      <c r="Y174"/>
      <c r="Z174"/>
      <c r="AA174"/>
    </row>
    <row r="175" spans="1:27" s="6" customFormat="1" ht="13.2" customHeight="1" x14ac:dyDescent="0.25">
      <c r="A175" s="24" t="s">
        <v>181</v>
      </c>
      <c r="B175" s="1" t="s">
        <v>577</v>
      </c>
      <c r="C175" s="302"/>
      <c r="D175" s="1" t="s">
        <v>532</v>
      </c>
      <c r="E175" s="490"/>
      <c r="F175" s="489">
        <v>11457.29</v>
      </c>
      <c r="G175" s="489">
        <v>11457.29</v>
      </c>
      <c r="H175" s="489">
        <v>11457.29</v>
      </c>
      <c r="I175" s="482"/>
      <c r="J175" s="177">
        <v>30</v>
      </c>
      <c r="K175" s="177">
        <v>30</v>
      </c>
      <c r="L175" s="177">
        <v>30</v>
      </c>
      <c r="M175" s="484"/>
      <c r="N175" s="1" t="s">
        <v>465</v>
      </c>
      <c r="O175" s="38"/>
      <c r="P175" s="480" t="s">
        <v>411</v>
      </c>
      <c r="Q175" s="486"/>
      <c r="R175" s="487">
        <f t="shared" si="6"/>
        <v>343718.7</v>
      </c>
      <c r="S175" s="487">
        <f t="shared" si="6"/>
        <v>343718.7</v>
      </c>
      <c r="T175" s="487">
        <f t="shared" si="6"/>
        <v>343718.7</v>
      </c>
      <c r="U175" s="488">
        <f t="shared" si="5"/>
        <v>1031156.1000000001</v>
      </c>
      <c r="W175"/>
      <c r="X175"/>
      <c r="Y175"/>
      <c r="Z175"/>
      <c r="AA175"/>
    </row>
    <row r="176" spans="1:27" s="6" customFormat="1" ht="13.2" customHeight="1" x14ac:dyDescent="0.25">
      <c r="A176" s="24" t="s">
        <v>181</v>
      </c>
      <c r="B176" s="1" t="s">
        <v>578</v>
      </c>
      <c r="C176" s="302"/>
      <c r="D176" s="1" t="s">
        <v>532</v>
      </c>
      <c r="E176" s="490"/>
      <c r="F176" s="489">
        <v>11457.29</v>
      </c>
      <c r="G176" s="489">
        <v>11457.29</v>
      </c>
      <c r="H176" s="489">
        <v>11457.29</v>
      </c>
      <c r="I176" s="482"/>
      <c r="J176" s="177">
        <v>8</v>
      </c>
      <c r="K176" s="177">
        <v>8</v>
      </c>
      <c r="L176" s="177">
        <v>8</v>
      </c>
      <c r="M176" s="484"/>
      <c r="N176" s="1" t="s">
        <v>465</v>
      </c>
      <c r="O176" s="38"/>
      <c r="P176" s="480" t="s">
        <v>411</v>
      </c>
      <c r="Q176" s="486"/>
      <c r="R176" s="487">
        <f t="shared" si="6"/>
        <v>91658.32</v>
      </c>
      <c r="S176" s="487">
        <f t="shared" si="6"/>
        <v>91658.32</v>
      </c>
      <c r="T176" s="487">
        <f t="shared" si="6"/>
        <v>91658.32</v>
      </c>
      <c r="U176" s="488">
        <f t="shared" si="5"/>
        <v>274974.96000000002</v>
      </c>
      <c r="W176"/>
      <c r="X176"/>
      <c r="Y176"/>
      <c r="Z176"/>
      <c r="AA176"/>
    </row>
    <row r="177" spans="1:27" s="6" customFormat="1" ht="13.2" customHeight="1" x14ac:dyDescent="0.25">
      <c r="A177" s="24" t="s">
        <v>181</v>
      </c>
      <c r="B177" s="1" t="s">
        <v>579</v>
      </c>
      <c r="C177" s="302"/>
      <c r="D177" s="1" t="s">
        <v>532</v>
      </c>
      <c r="E177" s="490"/>
      <c r="F177" s="489">
        <v>11457.29</v>
      </c>
      <c r="G177" s="489">
        <v>11457.29</v>
      </c>
      <c r="H177" s="489">
        <v>11457.29</v>
      </c>
      <c r="I177" s="482"/>
      <c r="J177" s="177">
        <v>15</v>
      </c>
      <c r="K177" s="177">
        <v>15</v>
      </c>
      <c r="L177" s="177">
        <v>15</v>
      </c>
      <c r="M177" s="484"/>
      <c r="N177" s="1" t="s">
        <v>465</v>
      </c>
      <c r="O177" s="38"/>
      <c r="P177" s="480" t="s">
        <v>411</v>
      </c>
      <c r="Q177" s="486"/>
      <c r="R177" s="487">
        <f t="shared" si="6"/>
        <v>171859.35</v>
      </c>
      <c r="S177" s="487">
        <f t="shared" si="6"/>
        <v>171859.35</v>
      </c>
      <c r="T177" s="487">
        <f t="shared" si="6"/>
        <v>171859.35</v>
      </c>
      <c r="U177" s="488">
        <f t="shared" si="5"/>
        <v>515578.05000000005</v>
      </c>
      <c r="W177"/>
      <c r="X177"/>
      <c r="Y177"/>
      <c r="Z177"/>
      <c r="AA177"/>
    </row>
    <row r="178" spans="1:27" s="6" customFormat="1" ht="13.2" customHeight="1" x14ac:dyDescent="0.25">
      <c r="A178" s="24" t="s">
        <v>181</v>
      </c>
      <c r="B178" s="1" t="s">
        <v>572</v>
      </c>
      <c r="C178" s="302"/>
      <c r="D178" s="1" t="s">
        <v>532</v>
      </c>
      <c r="E178" s="490"/>
      <c r="F178" s="489">
        <v>8592.9699999999993</v>
      </c>
      <c r="G178" s="489">
        <v>8592.9699999999993</v>
      </c>
      <c r="H178" s="489">
        <v>8592.9699999999993</v>
      </c>
      <c r="I178" s="482"/>
      <c r="J178" s="177">
        <v>1</v>
      </c>
      <c r="K178" s="177">
        <v>1</v>
      </c>
      <c r="L178" s="177">
        <v>1</v>
      </c>
      <c r="M178" s="484"/>
      <c r="N178" s="1" t="s">
        <v>465</v>
      </c>
      <c r="O178" s="38"/>
      <c r="P178" s="480" t="s">
        <v>411</v>
      </c>
      <c r="Q178" s="486"/>
      <c r="R178" s="487">
        <f t="shared" si="6"/>
        <v>8592.9699999999993</v>
      </c>
      <c r="S178" s="487">
        <f t="shared" si="6"/>
        <v>8592.9699999999993</v>
      </c>
      <c r="T178" s="487">
        <f t="shared" si="6"/>
        <v>8592.9699999999993</v>
      </c>
      <c r="U178" s="488">
        <f t="shared" si="5"/>
        <v>25778.909999999996</v>
      </c>
      <c r="W178"/>
      <c r="X178"/>
      <c r="Y178"/>
      <c r="Z178"/>
      <c r="AA178"/>
    </row>
    <row r="179" spans="1:27" s="6" customFormat="1" ht="13.2" customHeight="1" x14ac:dyDescent="0.25">
      <c r="A179" s="24" t="s">
        <v>181</v>
      </c>
      <c r="B179" s="1" t="s">
        <v>580</v>
      </c>
      <c r="C179" s="302"/>
      <c r="D179" s="1" t="s">
        <v>464</v>
      </c>
      <c r="E179" s="490"/>
      <c r="F179" s="489">
        <v>6402.47</v>
      </c>
      <c r="G179" s="489">
        <v>6402.47</v>
      </c>
      <c r="H179" s="489">
        <v>6402.47</v>
      </c>
      <c r="I179" s="482"/>
      <c r="J179" s="177">
        <v>1</v>
      </c>
      <c r="K179" s="177">
        <v>1</v>
      </c>
      <c r="L179" s="177">
        <v>1</v>
      </c>
      <c r="M179" s="484"/>
      <c r="N179" s="1" t="s">
        <v>465</v>
      </c>
      <c r="O179" s="38"/>
      <c r="P179" s="480" t="s">
        <v>411</v>
      </c>
      <c r="Q179" s="486"/>
      <c r="R179" s="487">
        <f t="shared" si="6"/>
        <v>6402.47</v>
      </c>
      <c r="S179" s="487">
        <f t="shared" si="6"/>
        <v>6402.47</v>
      </c>
      <c r="T179" s="487">
        <f t="shared" si="6"/>
        <v>6402.47</v>
      </c>
      <c r="U179" s="488">
        <f t="shared" si="5"/>
        <v>19207.41</v>
      </c>
      <c r="W179"/>
      <c r="X179"/>
      <c r="Y179"/>
      <c r="Z179"/>
      <c r="AA179"/>
    </row>
    <row r="180" spans="1:27" s="6" customFormat="1" ht="13.2" customHeight="1" x14ac:dyDescent="0.25">
      <c r="A180" s="24" t="s">
        <v>181</v>
      </c>
      <c r="B180" s="1" t="s">
        <v>482</v>
      </c>
      <c r="C180" s="303"/>
      <c r="D180" s="1" t="s">
        <v>464</v>
      </c>
      <c r="E180" s="304"/>
      <c r="F180" s="489">
        <v>8677.2000000000007</v>
      </c>
      <c r="G180" s="489">
        <v>8677.2000000000007</v>
      </c>
      <c r="H180" s="489">
        <v>8677.2000000000007</v>
      </c>
      <c r="I180" s="482"/>
      <c r="J180" s="177">
        <v>1</v>
      </c>
      <c r="K180" s="177">
        <v>1</v>
      </c>
      <c r="L180" s="177">
        <v>1</v>
      </c>
      <c r="M180" s="305"/>
      <c r="N180" s="1" t="s">
        <v>465</v>
      </c>
      <c r="O180" s="39"/>
      <c r="P180" s="480" t="s">
        <v>411</v>
      </c>
      <c r="Q180" s="173"/>
      <c r="R180" s="487">
        <f t="shared" si="6"/>
        <v>8677.2000000000007</v>
      </c>
      <c r="S180" s="487">
        <f t="shared" si="6"/>
        <v>8677.2000000000007</v>
      </c>
      <c r="T180" s="487">
        <f t="shared" si="6"/>
        <v>8677.2000000000007</v>
      </c>
      <c r="U180" s="488">
        <f t="shared" si="5"/>
        <v>26031.600000000002</v>
      </c>
      <c r="W180"/>
      <c r="X180"/>
      <c r="Y180"/>
      <c r="Z180"/>
      <c r="AA180"/>
    </row>
    <row r="181" spans="1:27" s="6" customFormat="1" ht="13.2" customHeight="1" x14ac:dyDescent="0.25">
      <c r="A181" s="24" t="s">
        <v>181</v>
      </c>
      <c r="B181" s="1" t="s">
        <v>483</v>
      </c>
      <c r="C181" s="303"/>
      <c r="D181" s="1" t="s">
        <v>464</v>
      </c>
      <c r="E181" s="304"/>
      <c r="F181" s="489">
        <v>9150.48</v>
      </c>
      <c r="G181" s="489">
        <v>9150.48</v>
      </c>
      <c r="H181" s="489">
        <v>9150.48</v>
      </c>
      <c r="I181" s="482"/>
      <c r="J181" s="177">
        <v>3</v>
      </c>
      <c r="K181" s="177">
        <v>3</v>
      </c>
      <c r="L181" s="177">
        <v>3</v>
      </c>
      <c r="M181" s="305"/>
      <c r="N181" s="1" t="s">
        <v>465</v>
      </c>
      <c r="O181" s="39"/>
      <c r="P181" s="480" t="s">
        <v>411</v>
      </c>
      <c r="Q181" s="173"/>
      <c r="R181" s="487">
        <f t="shared" si="6"/>
        <v>27451.439999999999</v>
      </c>
      <c r="S181" s="487">
        <f t="shared" si="6"/>
        <v>27451.439999999999</v>
      </c>
      <c r="T181" s="487">
        <f t="shared" si="6"/>
        <v>27451.439999999999</v>
      </c>
      <c r="U181" s="488">
        <f t="shared" si="5"/>
        <v>82354.319999999992</v>
      </c>
      <c r="W181"/>
      <c r="X181"/>
      <c r="Y181"/>
      <c r="Z181"/>
      <c r="AA181"/>
    </row>
    <row r="182" spans="1:27" s="6" customFormat="1" x14ac:dyDescent="0.25">
      <c r="A182" s="24" t="s">
        <v>181</v>
      </c>
      <c r="B182" s="1" t="s">
        <v>494</v>
      </c>
      <c r="C182" s="303"/>
      <c r="D182" s="1" t="s">
        <v>485</v>
      </c>
      <c r="E182" s="304"/>
      <c r="F182" s="177">
        <v>0</v>
      </c>
      <c r="G182" s="489">
        <v>4721.24</v>
      </c>
      <c r="H182" s="489">
        <v>4721.24</v>
      </c>
      <c r="I182" s="482"/>
      <c r="J182" s="177">
        <v>0</v>
      </c>
      <c r="K182" s="177">
        <v>1</v>
      </c>
      <c r="L182" s="177">
        <v>1</v>
      </c>
      <c r="M182" s="305"/>
      <c r="N182" s="1" t="s">
        <v>465</v>
      </c>
      <c r="O182" s="39"/>
      <c r="P182" s="480" t="s">
        <v>411</v>
      </c>
      <c r="Q182" s="173"/>
      <c r="R182" s="487">
        <f t="shared" si="6"/>
        <v>0</v>
      </c>
      <c r="S182" s="487">
        <f t="shared" si="6"/>
        <v>4721.24</v>
      </c>
      <c r="T182" s="487">
        <f t="shared" si="6"/>
        <v>4721.24</v>
      </c>
      <c r="U182" s="488">
        <f t="shared" si="5"/>
        <v>9442.48</v>
      </c>
      <c r="W182"/>
      <c r="X182"/>
      <c r="Y182"/>
      <c r="Z182"/>
      <c r="AA182"/>
    </row>
    <row r="183" spans="1:27" s="6" customFormat="1" x14ac:dyDescent="0.25">
      <c r="A183" s="24" t="s">
        <v>181</v>
      </c>
      <c r="B183" s="1" t="s">
        <v>501</v>
      </c>
      <c r="C183" s="303"/>
      <c r="D183" s="1" t="s">
        <v>485</v>
      </c>
      <c r="E183" s="304"/>
      <c r="F183" s="177">
        <v>0</v>
      </c>
      <c r="G183" s="489">
        <v>5007.95</v>
      </c>
      <c r="H183" s="489">
        <v>5007.95</v>
      </c>
      <c r="I183" s="482"/>
      <c r="J183" s="177">
        <v>0</v>
      </c>
      <c r="K183" s="177">
        <v>1</v>
      </c>
      <c r="L183" s="177">
        <v>1</v>
      </c>
      <c r="M183" s="305"/>
      <c r="N183" s="1" t="s">
        <v>465</v>
      </c>
      <c r="O183" s="39"/>
      <c r="P183" s="480" t="s">
        <v>411</v>
      </c>
      <c r="Q183" s="173"/>
      <c r="R183" s="487">
        <f t="shared" si="6"/>
        <v>0</v>
      </c>
      <c r="S183" s="487">
        <f t="shared" si="6"/>
        <v>5007.95</v>
      </c>
      <c r="T183" s="487">
        <f t="shared" si="6"/>
        <v>5007.95</v>
      </c>
      <c r="U183" s="488">
        <f t="shared" si="5"/>
        <v>10015.9</v>
      </c>
      <c r="W183"/>
      <c r="X183"/>
      <c r="Y183"/>
      <c r="Z183"/>
      <c r="AA183"/>
    </row>
    <row r="184" spans="1:27" s="6" customFormat="1" x14ac:dyDescent="0.25">
      <c r="A184" s="24" t="s">
        <v>181</v>
      </c>
      <c r="B184" s="1" t="s">
        <v>505</v>
      </c>
      <c r="C184" s="303"/>
      <c r="D184" s="1" t="s">
        <v>485</v>
      </c>
      <c r="E184" s="304"/>
      <c r="F184" s="489">
        <v>4434.46</v>
      </c>
      <c r="G184" s="489">
        <v>4434.46</v>
      </c>
      <c r="H184" s="489">
        <v>4434.46</v>
      </c>
      <c r="I184" s="482"/>
      <c r="J184" s="177">
        <v>1</v>
      </c>
      <c r="K184" s="177">
        <v>1</v>
      </c>
      <c r="L184" s="177">
        <v>1</v>
      </c>
      <c r="M184" s="305"/>
      <c r="N184" s="1" t="s">
        <v>465</v>
      </c>
      <c r="O184" s="39"/>
      <c r="P184" s="480" t="s">
        <v>411</v>
      </c>
      <c r="Q184" s="173"/>
      <c r="R184" s="487">
        <f t="shared" si="6"/>
        <v>4434.46</v>
      </c>
      <c r="S184" s="487">
        <f t="shared" si="6"/>
        <v>4434.46</v>
      </c>
      <c r="T184" s="487">
        <f t="shared" si="6"/>
        <v>4434.46</v>
      </c>
      <c r="U184" s="488">
        <f t="shared" si="5"/>
        <v>13303.380000000001</v>
      </c>
      <c r="W184"/>
      <c r="X184"/>
      <c r="Y184"/>
      <c r="Z184"/>
      <c r="AA184"/>
    </row>
    <row r="185" spans="1:27" s="6" customFormat="1" x14ac:dyDescent="0.25">
      <c r="A185" s="24" t="s">
        <v>181</v>
      </c>
      <c r="B185" s="1" t="s">
        <v>506</v>
      </c>
      <c r="C185" s="303"/>
      <c r="D185" s="1" t="s">
        <v>485</v>
      </c>
      <c r="E185" s="304"/>
      <c r="F185" s="489">
        <v>4577.8900000000003</v>
      </c>
      <c r="G185" s="177">
        <v>0</v>
      </c>
      <c r="H185" s="489">
        <v>4577.8900000000003</v>
      </c>
      <c r="I185" s="482"/>
      <c r="J185" s="177">
        <v>1</v>
      </c>
      <c r="K185" s="177">
        <v>0</v>
      </c>
      <c r="L185" s="177">
        <v>1</v>
      </c>
      <c r="M185" s="305"/>
      <c r="N185" s="1" t="s">
        <v>465</v>
      </c>
      <c r="O185" s="39"/>
      <c r="P185" s="480" t="s">
        <v>411</v>
      </c>
      <c r="Q185" s="173"/>
      <c r="R185" s="487">
        <f t="shared" si="6"/>
        <v>4577.8900000000003</v>
      </c>
      <c r="S185" s="487">
        <f t="shared" si="6"/>
        <v>0</v>
      </c>
      <c r="T185" s="487">
        <f t="shared" si="6"/>
        <v>4577.8900000000003</v>
      </c>
      <c r="U185" s="488">
        <f t="shared" si="5"/>
        <v>9155.7800000000007</v>
      </c>
      <c r="W185"/>
      <c r="X185"/>
      <c r="Y185"/>
      <c r="Z185"/>
      <c r="AA185"/>
    </row>
    <row r="186" spans="1:27" s="6" customFormat="1" x14ac:dyDescent="0.25">
      <c r="A186" s="24" t="s">
        <v>181</v>
      </c>
      <c r="B186" s="1" t="s">
        <v>581</v>
      </c>
      <c r="C186" s="303"/>
      <c r="D186" s="1" t="s">
        <v>485</v>
      </c>
      <c r="E186" s="304"/>
      <c r="F186" s="489">
        <v>4577.8900000000003</v>
      </c>
      <c r="G186" s="489">
        <v>4577.8900000000003</v>
      </c>
      <c r="H186" s="489">
        <v>4577.8900000000003</v>
      </c>
      <c r="I186" s="482"/>
      <c r="J186" s="177">
        <v>1</v>
      </c>
      <c r="K186" s="177">
        <v>1</v>
      </c>
      <c r="L186" s="177">
        <v>1</v>
      </c>
      <c r="M186" s="305"/>
      <c r="N186" s="1" t="s">
        <v>465</v>
      </c>
      <c r="O186" s="39"/>
      <c r="P186" s="480" t="s">
        <v>411</v>
      </c>
      <c r="Q186" s="173"/>
      <c r="R186" s="487">
        <f t="shared" si="6"/>
        <v>4577.8900000000003</v>
      </c>
      <c r="S186" s="487">
        <f t="shared" si="6"/>
        <v>4577.8900000000003</v>
      </c>
      <c r="T186" s="487">
        <f t="shared" si="6"/>
        <v>4577.8900000000003</v>
      </c>
      <c r="U186" s="488">
        <f t="shared" si="5"/>
        <v>13733.670000000002</v>
      </c>
      <c r="W186"/>
      <c r="X186"/>
      <c r="Y186"/>
      <c r="Z186"/>
      <c r="AA186"/>
    </row>
    <row r="187" spans="1:27" s="6" customFormat="1" x14ac:dyDescent="0.25">
      <c r="A187" s="24" t="s">
        <v>181</v>
      </c>
      <c r="B187" s="1" t="s">
        <v>508</v>
      </c>
      <c r="C187" s="303"/>
      <c r="D187" s="1" t="s">
        <v>485</v>
      </c>
      <c r="E187" s="304"/>
      <c r="F187" s="489">
        <v>4577.8900000000003</v>
      </c>
      <c r="G187" s="489">
        <v>4577.8900000000003</v>
      </c>
      <c r="H187" s="489">
        <v>4577.8900000000003</v>
      </c>
      <c r="I187" s="482"/>
      <c r="J187" s="177">
        <v>1</v>
      </c>
      <c r="K187" s="177">
        <v>1</v>
      </c>
      <c r="L187" s="177">
        <v>1</v>
      </c>
      <c r="M187" s="305"/>
      <c r="N187" s="1" t="s">
        <v>465</v>
      </c>
      <c r="O187" s="39"/>
      <c r="P187" s="480" t="s">
        <v>411</v>
      </c>
      <c r="Q187" s="173"/>
      <c r="R187" s="487">
        <f t="shared" si="6"/>
        <v>4577.8900000000003</v>
      </c>
      <c r="S187" s="487">
        <f t="shared" si="6"/>
        <v>4577.8900000000003</v>
      </c>
      <c r="T187" s="487">
        <f t="shared" si="6"/>
        <v>4577.8900000000003</v>
      </c>
      <c r="U187" s="488">
        <f t="shared" si="5"/>
        <v>13733.670000000002</v>
      </c>
      <c r="W187"/>
      <c r="X187"/>
      <c r="Y187"/>
      <c r="Z187"/>
      <c r="AA187"/>
    </row>
    <row r="188" spans="1:27" s="6" customFormat="1" x14ac:dyDescent="0.25">
      <c r="A188" s="24" t="s">
        <v>181</v>
      </c>
      <c r="B188" s="1" t="s">
        <v>524</v>
      </c>
      <c r="C188" s="303"/>
      <c r="D188" s="1" t="s">
        <v>485</v>
      </c>
      <c r="E188" s="304"/>
      <c r="F188" s="489">
        <v>5294.73</v>
      </c>
      <c r="G188" s="489">
        <v>5294.73</v>
      </c>
      <c r="H188" s="489">
        <v>5294.73</v>
      </c>
      <c r="I188" s="482"/>
      <c r="J188" s="177">
        <v>2</v>
      </c>
      <c r="K188" s="177">
        <v>2</v>
      </c>
      <c r="L188" s="177">
        <v>2</v>
      </c>
      <c r="M188" s="305"/>
      <c r="N188" s="1" t="s">
        <v>465</v>
      </c>
      <c r="O188" s="39"/>
      <c r="P188" s="480" t="s">
        <v>411</v>
      </c>
      <c r="Q188" s="173"/>
      <c r="R188" s="487">
        <f t="shared" si="6"/>
        <v>10589.46</v>
      </c>
      <c r="S188" s="487">
        <f t="shared" si="6"/>
        <v>10589.46</v>
      </c>
      <c r="T188" s="487">
        <f t="shared" si="6"/>
        <v>10589.46</v>
      </c>
      <c r="U188" s="488">
        <f t="shared" si="5"/>
        <v>31768.379999999997</v>
      </c>
      <c r="W188"/>
      <c r="X188"/>
      <c r="Y188"/>
      <c r="Z188"/>
      <c r="AA188"/>
    </row>
    <row r="189" spans="1:27" s="6" customFormat="1" x14ac:dyDescent="0.25">
      <c r="A189" s="24" t="s">
        <v>181</v>
      </c>
      <c r="B189" s="1" t="s">
        <v>582</v>
      </c>
      <c r="C189" s="303"/>
      <c r="D189" s="1" t="s">
        <v>485</v>
      </c>
      <c r="E189" s="304"/>
      <c r="F189" s="489">
        <v>4721.24</v>
      </c>
      <c r="G189" s="489">
        <v>4721.24</v>
      </c>
      <c r="H189" s="489">
        <v>4721.24</v>
      </c>
      <c r="I189" s="482"/>
      <c r="J189" s="177">
        <v>1</v>
      </c>
      <c r="K189" s="177">
        <v>1</v>
      </c>
      <c r="L189" s="177">
        <v>1</v>
      </c>
      <c r="M189" s="305"/>
      <c r="N189" s="1" t="s">
        <v>465</v>
      </c>
      <c r="O189" s="39"/>
      <c r="P189" s="480" t="s">
        <v>411</v>
      </c>
      <c r="Q189" s="173"/>
      <c r="R189" s="487">
        <f t="shared" si="6"/>
        <v>4721.24</v>
      </c>
      <c r="S189" s="487">
        <f t="shared" si="6"/>
        <v>4721.24</v>
      </c>
      <c r="T189" s="487">
        <f t="shared" si="6"/>
        <v>4721.24</v>
      </c>
      <c r="U189" s="488">
        <f t="shared" si="5"/>
        <v>14163.72</v>
      </c>
      <c r="W189"/>
      <c r="X189"/>
      <c r="Y189"/>
      <c r="Z189"/>
      <c r="AA189"/>
    </row>
    <row r="190" spans="1:27" s="6" customFormat="1" x14ac:dyDescent="0.25">
      <c r="A190" s="24" t="s">
        <v>181</v>
      </c>
      <c r="B190" s="1" t="s">
        <v>578</v>
      </c>
      <c r="C190" s="303"/>
      <c r="D190" s="1" t="s">
        <v>532</v>
      </c>
      <c r="E190" s="304"/>
      <c r="F190" s="489">
        <v>5728.65</v>
      </c>
      <c r="G190" s="489">
        <v>5728.65</v>
      </c>
      <c r="H190" s="489">
        <v>5728.65</v>
      </c>
      <c r="I190" s="482"/>
      <c r="J190" s="177">
        <v>1</v>
      </c>
      <c r="K190" s="177">
        <v>1</v>
      </c>
      <c r="L190" s="177">
        <v>1</v>
      </c>
      <c r="M190" s="305"/>
      <c r="N190" s="1" t="s">
        <v>465</v>
      </c>
      <c r="O190" s="39"/>
      <c r="P190" s="480" t="s">
        <v>411</v>
      </c>
      <c r="Q190" s="173"/>
      <c r="R190" s="487">
        <f t="shared" si="6"/>
        <v>5728.65</v>
      </c>
      <c r="S190" s="487">
        <f t="shared" si="6"/>
        <v>5728.65</v>
      </c>
      <c r="T190" s="487">
        <f t="shared" si="6"/>
        <v>5728.65</v>
      </c>
      <c r="U190" s="488">
        <f t="shared" si="5"/>
        <v>17185.949999999997</v>
      </c>
      <c r="W190"/>
      <c r="X190"/>
      <c r="Y190"/>
      <c r="Z190"/>
      <c r="AA190"/>
    </row>
    <row r="191" spans="1:27" s="6" customFormat="1" x14ac:dyDescent="0.25">
      <c r="A191" s="24" t="s">
        <v>181</v>
      </c>
      <c r="B191" s="1" t="s">
        <v>463</v>
      </c>
      <c r="C191" s="303"/>
      <c r="D191" s="1" t="s">
        <v>464</v>
      </c>
      <c r="E191" s="304"/>
      <c r="F191" s="489">
        <v>12059.56</v>
      </c>
      <c r="G191" s="489">
        <v>12059.56</v>
      </c>
      <c r="H191" s="489">
        <v>12059.56</v>
      </c>
      <c r="I191" s="482"/>
      <c r="J191" s="177">
        <v>1</v>
      </c>
      <c r="K191" s="177">
        <v>1</v>
      </c>
      <c r="L191" s="177">
        <v>1</v>
      </c>
      <c r="M191" s="305"/>
      <c r="N191" s="1" t="s">
        <v>599</v>
      </c>
      <c r="O191" s="39"/>
      <c r="P191" s="480" t="s">
        <v>411</v>
      </c>
      <c r="Q191" s="173"/>
      <c r="R191" s="487">
        <f t="shared" si="6"/>
        <v>12059.56</v>
      </c>
      <c r="S191" s="487">
        <f t="shared" si="6"/>
        <v>12059.56</v>
      </c>
      <c r="T191" s="487">
        <f t="shared" si="6"/>
        <v>12059.56</v>
      </c>
      <c r="U191" s="488">
        <f t="shared" si="5"/>
        <v>36178.68</v>
      </c>
      <c r="W191"/>
      <c r="X191"/>
      <c r="Y191"/>
      <c r="Z191"/>
      <c r="AA191"/>
    </row>
    <row r="192" spans="1:27" s="6" customFormat="1" x14ac:dyDescent="0.25">
      <c r="A192" s="24" t="s">
        <v>181</v>
      </c>
      <c r="B192" s="1" t="s">
        <v>469</v>
      </c>
      <c r="C192" s="303"/>
      <c r="D192" s="1" t="s">
        <v>464</v>
      </c>
      <c r="E192" s="304"/>
      <c r="F192" s="489">
        <v>13625.51</v>
      </c>
      <c r="G192" s="489">
        <v>13625.51</v>
      </c>
      <c r="H192" s="489">
        <v>13625.51</v>
      </c>
      <c r="I192" s="482"/>
      <c r="J192" s="177">
        <v>5</v>
      </c>
      <c r="K192" s="177">
        <v>4</v>
      </c>
      <c r="L192" s="177">
        <v>4</v>
      </c>
      <c r="M192" s="305"/>
      <c r="N192" s="1" t="s">
        <v>599</v>
      </c>
      <c r="O192" s="39"/>
      <c r="P192" s="480" t="s">
        <v>411</v>
      </c>
      <c r="Q192" s="173"/>
      <c r="R192" s="487">
        <f t="shared" si="6"/>
        <v>68127.55</v>
      </c>
      <c r="S192" s="487">
        <f t="shared" si="6"/>
        <v>54502.04</v>
      </c>
      <c r="T192" s="487">
        <f t="shared" si="6"/>
        <v>54502.04</v>
      </c>
      <c r="U192" s="488">
        <f t="shared" si="5"/>
        <v>177131.63</v>
      </c>
      <c r="W192"/>
      <c r="X192"/>
      <c r="Y192"/>
      <c r="Z192"/>
      <c r="AA192"/>
    </row>
    <row r="193" spans="1:27" s="6" customFormat="1" x14ac:dyDescent="0.25">
      <c r="A193" s="24" t="s">
        <v>181</v>
      </c>
      <c r="B193" s="1" t="s">
        <v>600</v>
      </c>
      <c r="C193" s="303"/>
      <c r="D193" s="1" t="s">
        <v>464</v>
      </c>
      <c r="E193" s="304"/>
      <c r="F193" s="177">
        <v>0</v>
      </c>
      <c r="G193" s="489">
        <v>13625.51</v>
      </c>
      <c r="H193" s="489">
        <v>13625.51</v>
      </c>
      <c r="I193" s="482"/>
      <c r="J193" s="177">
        <v>0</v>
      </c>
      <c r="K193" s="177">
        <v>1</v>
      </c>
      <c r="L193" s="177">
        <v>1</v>
      </c>
      <c r="M193" s="305"/>
      <c r="N193" s="1" t="s">
        <v>599</v>
      </c>
      <c r="O193" s="39"/>
      <c r="P193" s="480" t="s">
        <v>411</v>
      </c>
      <c r="Q193" s="173"/>
      <c r="R193" s="487">
        <f t="shared" si="6"/>
        <v>0</v>
      </c>
      <c r="S193" s="487">
        <f t="shared" si="6"/>
        <v>13625.51</v>
      </c>
      <c r="T193" s="487">
        <f t="shared" si="6"/>
        <v>13625.51</v>
      </c>
      <c r="U193" s="488">
        <f t="shared" si="5"/>
        <v>27251.02</v>
      </c>
      <c r="W193"/>
      <c r="X193"/>
      <c r="Y193"/>
      <c r="Z193"/>
      <c r="AA193"/>
    </row>
    <row r="194" spans="1:27" s="6" customFormat="1" x14ac:dyDescent="0.25">
      <c r="A194" s="24" t="s">
        <v>181</v>
      </c>
      <c r="B194" s="1" t="s">
        <v>471</v>
      </c>
      <c r="C194" s="303"/>
      <c r="D194" s="1" t="s">
        <v>464</v>
      </c>
      <c r="E194" s="304"/>
      <c r="F194" s="489">
        <v>14213.43</v>
      </c>
      <c r="G194" s="489">
        <v>14213.43</v>
      </c>
      <c r="H194" s="489">
        <v>14213.43</v>
      </c>
      <c r="I194" s="482"/>
      <c r="J194" s="177">
        <v>37</v>
      </c>
      <c r="K194" s="177">
        <v>31</v>
      </c>
      <c r="L194" s="177">
        <v>33</v>
      </c>
      <c r="M194" s="305"/>
      <c r="N194" s="1" t="s">
        <v>599</v>
      </c>
      <c r="O194" s="39"/>
      <c r="P194" s="480" t="s">
        <v>411</v>
      </c>
      <c r="Q194" s="173"/>
      <c r="R194" s="487">
        <f t="shared" si="6"/>
        <v>525896.91</v>
      </c>
      <c r="S194" s="487">
        <f t="shared" si="6"/>
        <v>440616.33</v>
      </c>
      <c r="T194" s="487">
        <f t="shared" si="6"/>
        <v>469043.19</v>
      </c>
      <c r="U194" s="488">
        <f t="shared" si="5"/>
        <v>1435556.43</v>
      </c>
      <c r="W194"/>
      <c r="X194"/>
      <c r="Y194"/>
      <c r="Z194"/>
      <c r="AA194"/>
    </row>
    <row r="195" spans="1:27" s="6" customFormat="1" x14ac:dyDescent="0.25">
      <c r="A195" s="24" t="s">
        <v>181</v>
      </c>
      <c r="B195" s="1" t="s">
        <v>472</v>
      </c>
      <c r="C195" s="303"/>
      <c r="D195" s="1" t="s">
        <v>464</v>
      </c>
      <c r="E195" s="304"/>
      <c r="F195" s="489">
        <v>15126.21</v>
      </c>
      <c r="G195" s="489">
        <v>15126.21</v>
      </c>
      <c r="H195" s="489">
        <v>15126.21</v>
      </c>
      <c r="I195" s="482"/>
      <c r="J195" s="177">
        <v>14</v>
      </c>
      <c r="K195" s="177">
        <v>13</v>
      </c>
      <c r="L195" s="177">
        <v>12</v>
      </c>
      <c r="M195" s="305"/>
      <c r="N195" s="1" t="s">
        <v>599</v>
      </c>
      <c r="O195" s="39"/>
      <c r="P195" s="480" t="s">
        <v>411</v>
      </c>
      <c r="Q195" s="173"/>
      <c r="R195" s="487">
        <f t="shared" si="6"/>
        <v>211766.94</v>
      </c>
      <c r="S195" s="487">
        <f t="shared" si="6"/>
        <v>196640.72999999998</v>
      </c>
      <c r="T195" s="487">
        <f t="shared" si="6"/>
        <v>181514.52</v>
      </c>
      <c r="U195" s="488">
        <f t="shared" si="5"/>
        <v>589922.18999999994</v>
      </c>
      <c r="W195"/>
      <c r="X195"/>
      <c r="Y195"/>
      <c r="Z195"/>
      <c r="AA195"/>
    </row>
    <row r="196" spans="1:27" s="6" customFormat="1" x14ac:dyDescent="0.25">
      <c r="A196" s="24" t="s">
        <v>181</v>
      </c>
      <c r="B196" s="1" t="s">
        <v>584</v>
      </c>
      <c r="C196" s="303"/>
      <c r="D196" s="1" t="s">
        <v>464</v>
      </c>
      <c r="E196" s="304"/>
      <c r="F196" s="489">
        <v>14213.43</v>
      </c>
      <c r="G196" s="489">
        <v>14213.43</v>
      </c>
      <c r="H196" s="489">
        <v>14213.43</v>
      </c>
      <c r="I196" s="482"/>
      <c r="J196" s="177">
        <v>1</v>
      </c>
      <c r="K196" s="177">
        <v>1</v>
      </c>
      <c r="L196" s="177">
        <v>1</v>
      </c>
      <c r="M196" s="305"/>
      <c r="N196" s="1" t="s">
        <v>599</v>
      </c>
      <c r="O196" s="39"/>
      <c r="P196" s="480" t="s">
        <v>411</v>
      </c>
      <c r="Q196" s="173"/>
      <c r="R196" s="487">
        <f t="shared" si="6"/>
        <v>14213.43</v>
      </c>
      <c r="S196" s="487">
        <f t="shared" si="6"/>
        <v>14213.43</v>
      </c>
      <c r="T196" s="487">
        <f t="shared" si="6"/>
        <v>14213.43</v>
      </c>
      <c r="U196" s="488">
        <f t="shared" si="5"/>
        <v>42640.29</v>
      </c>
      <c r="W196"/>
      <c r="X196"/>
      <c r="Y196"/>
      <c r="Z196"/>
      <c r="AA196"/>
    </row>
    <row r="197" spans="1:27" s="6" customFormat="1" x14ac:dyDescent="0.25">
      <c r="A197" s="24" t="s">
        <v>181</v>
      </c>
      <c r="B197" s="1" t="s">
        <v>474</v>
      </c>
      <c r="C197" s="303"/>
      <c r="D197" s="1" t="s">
        <v>464</v>
      </c>
      <c r="E197" s="304"/>
      <c r="F197" s="489">
        <v>15126.21</v>
      </c>
      <c r="G197" s="489">
        <v>15126.21</v>
      </c>
      <c r="H197" s="489">
        <v>15126.21</v>
      </c>
      <c r="I197" s="482"/>
      <c r="J197" s="177">
        <v>2</v>
      </c>
      <c r="K197" s="177">
        <v>2</v>
      </c>
      <c r="L197" s="177">
        <v>2</v>
      </c>
      <c r="M197" s="305"/>
      <c r="N197" s="1" t="s">
        <v>599</v>
      </c>
      <c r="O197" s="39"/>
      <c r="P197" s="480" t="s">
        <v>411</v>
      </c>
      <c r="Q197" s="173"/>
      <c r="R197" s="487">
        <f t="shared" si="6"/>
        <v>30252.42</v>
      </c>
      <c r="S197" s="487">
        <f t="shared" si="6"/>
        <v>30252.42</v>
      </c>
      <c r="T197" s="487">
        <f t="shared" si="6"/>
        <v>30252.42</v>
      </c>
      <c r="U197" s="488">
        <f t="shared" si="5"/>
        <v>90757.26</v>
      </c>
      <c r="W197"/>
      <c r="X197"/>
      <c r="Y197"/>
      <c r="Z197"/>
      <c r="AA197"/>
    </row>
    <row r="198" spans="1:27" s="6" customFormat="1" x14ac:dyDescent="0.25">
      <c r="A198" s="24" t="s">
        <v>181</v>
      </c>
      <c r="B198" s="1" t="s">
        <v>585</v>
      </c>
      <c r="C198" s="303"/>
      <c r="D198" s="1" t="s">
        <v>464</v>
      </c>
      <c r="E198" s="304"/>
      <c r="F198" s="489">
        <v>14213.43</v>
      </c>
      <c r="G198" s="489">
        <v>14213.43</v>
      </c>
      <c r="H198" s="489">
        <v>14213.43</v>
      </c>
      <c r="I198" s="482"/>
      <c r="J198" s="177">
        <v>1</v>
      </c>
      <c r="K198" s="177">
        <v>1</v>
      </c>
      <c r="L198" s="177">
        <v>1</v>
      </c>
      <c r="M198" s="305"/>
      <c r="N198" s="1" t="s">
        <v>599</v>
      </c>
      <c r="O198" s="39"/>
      <c r="P198" s="480" t="s">
        <v>411</v>
      </c>
      <c r="Q198" s="173"/>
      <c r="R198" s="487">
        <f t="shared" si="6"/>
        <v>14213.43</v>
      </c>
      <c r="S198" s="487">
        <f t="shared" si="6"/>
        <v>14213.43</v>
      </c>
      <c r="T198" s="487">
        <f t="shared" si="6"/>
        <v>14213.43</v>
      </c>
      <c r="U198" s="488">
        <f t="shared" si="5"/>
        <v>42640.29</v>
      </c>
      <c r="W198"/>
      <c r="X198"/>
      <c r="Y198"/>
      <c r="Z198"/>
      <c r="AA198"/>
    </row>
    <row r="199" spans="1:27" s="6" customFormat="1" x14ac:dyDescent="0.25">
      <c r="A199" s="24" t="s">
        <v>181</v>
      </c>
      <c r="B199" s="1" t="s">
        <v>586</v>
      </c>
      <c r="C199" s="303"/>
      <c r="D199" s="1" t="s">
        <v>464</v>
      </c>
      <c r="E199" s="304"/>
      <c r="F199" s="177">
        <v>0</v>
      </c>
      <c r="G199" s="489">
        <v>14213.43</v>
      </c>
      <c r="H199" s="177">
        <v>0</v>
      </c>
      <c r="I199" s="482"/>
      <c r="J199" s="177">
        <v>0</v>
      </c>
      <c r="K199" s="177">
        <v>1</v>
      </c>
      <c r="L199" s="177">
        <v>0</v>
      </c>
      <c r="M199" s="305"/>
      <c r="N199" s="1" t="s">
        <v>599</v>
      </c>
      <c r="O199" s="39"/>
      <c r="P199" s="480" t="s">
        <v>411</v>
      </c>
      <c r="Q199" s="173"/>
      <c r="R199" s="487">
        <f t="shared" si="6"/>
        <v>0</v>
      </c>
      <c r="S199" s="487">
        <f t="shared" si="6"/>
        <v>14213.43</v>
      </c>
      <c r="T199" s="487">
        <f t="shared" si="6"/>
        <v>0</v>
      </c>
      <c r="U199" s="488">
        <f t="shared" si="5"/>
        <v>14213.43</v>
      </c>
      <c r="W199"/>
      <c r="X199"/>
      <c r="Y199"/>
      <c r="Z199"/>
      <c r="AA199"/>
    </row>
    <row r="200" spans="1:27" s="6" customFormat="1" x14ac:dyDescent="0.25">
      <c r="A200" s="24" t="s">
        <v>181</v>
      </c>
      <c r="B200" s="1" t="s">
        <v>477</v>
      </c>
      <c r="C200" s="303"/>
      <c r="D200" s="1" t="s">
        <v>464</v>
      </c>
      <c r="E200" s="304"/>
      <c r="F200" s="489">
        <v>15776.83</v>
      </c>
      <c r="G200" s="489">
        <v>15776.83</v>
      </c>
      <c r="H200" s="489">
        <v>15776.83</v>
      </c>
      <c r="I200" s="482"/>
      <c r="J200" s="177">
        <v>9</v>
      </c>
      <c r="K200" s="177">
        <v>5</v>
      </c>
      <c r="L200" s="177">
        <v>6</v>
      </c>
      <c r="M200" s="305"/>
      <c r="N200" s="1" t="s">
        <v>599</v>
      </c>
      <c r="O200" s="39"/>
      <c r="P200" s="480" t="s">
        <v>411</v>
      </c>
      <c r="Q200" s="173"/>
      <c r="R200" s="487">
        <f t="shared" si="6"/>
        <v>141991.47</v>
      </c>
      <c r="S200" s="487">
        <f t="shared" si="6"/>
        <v>78884.149999999994</v>
      </c>
      <c r="T200" s="487">
        <f t="shared" si="6"/>
        <v>94660.98</v>
      </c>
      <c r="U200" s="488">
        <f t="shared" si="5"/>
        <v>315536.59999999998</v>
      </c>
      <c r="W200"/>
      <c r="X200"/>
      <c r="Y200"/>
      <c r="Z200"/>
      <c r="AA200"/>
    </row>
    <row r="201" spans="1:27" s="6" customFormat="1" x14ac:dyDescent="0.25">
      <c r="A201" s="24" t="s">
        <v>181</v>
      </c>
      <c r="B201" s="1" t="s">
        <v>478</v>
      </c>
      <c r="C201" s="303"/>
      <c r="D201" s="1" t="s">
        <v>464</v>
      </c>
      <c r="E201" s="304"/>
      <c r="F201" s="489">
        <v>16789.95</v>
      </c>
      <c r="G201" s="489">
        <v>16789.95</v>
      </c>
      <c r="H201" s="489">
        <v>16789.95</v>
      </c>
      <c r="I201" s="482"/>
      <c r="J201" s="177">
        <v>9</v>
      </c>
      <c r="K201" s="177">
        <v>6</v>
      </c>
      <c r="L201" s="177">
        <v>7</v>
      </c>
      <c r="M201" s="305"/>
      <c r="N201" s="1" t="s">
        <v>599</v>
      </c>
      <c r="O201" s="39"/>
      <c r="P201" s="480" t="s">
        <v>411</v>
      </c>
      <c r="Q201" s="173"/>
      <c r="R201" s="487">
        <f t="shared" si="6"/>
        <v>151109.55000000002</v>
      </c>
      <c r="S201" s="487">
        <f t="shared" si="6"/>
        <v>100739.70000000001</v>
      </c>
      <c r="T201" s="487">
        <f t="shared" si="6"/>
        <v>117529.65000000001</v>
      </c>
      <c r="U201" s="488">
        <f t="shared" si="5"/>
        <v>369378.9</v>
      </c>
      <c r="W201"/>
      <c r="X201"/>
      <c r="Y201"/>
      <c r="Z201"/>
      <c r="AA201"/>
    </row>
    <row r="202" spans="1:27" s="6" customFormat="1" x14ac:dyDescent="0.25">
      <c r="A202" s="24" t="s">
        <v>181</v>
      </c>
      <c r="B202" s="1" t="s">
        <v>587</v>
      </c>
      <c r="C202" s="303"/>
      <c r="D202" s="1" t="s">
        <v>464</v>
      </c>
      <c r="E202" s="304"/>
      <c r="F202" s="489">
        <v>15776.83</v>
      </c>
      <c r="G202" s="489">
        <v>15776.83</v>
      </c>
      <c r="H202" s="489">
        <v>15776.83</v>
      </c>
      <c r="I202" s="482"/>
      <c r="J202" s="177">
        <v>3</v>
      </c>
      <c r="K202" s="177">
        <v>1</v>
      </c>
      <c r="L202" s="177">
        <v>1</v>
      </c>
      <c r="M202" s="305"/>
      <c r="N202" s="1" t="s">
        <v>599</v>
      </c>
      <c r="O202" s="39"/>
      <c r="P202" s="480" t="s">
        <v>411</v>
      </c>
      <c r="Q202" s="173"/>
      <c r="R202" s="487">
        <f t="shared" si="6"/>
        <v>47330.49</v>
      </c>
      <c r="S202" s="487">
        <f t="shared" si="6"/>
        <v>15776.83</v>
      </c>
      <c r="T202" s="487">
        <f t="shared" si="6"/>
        <v>15776.83</v>
      </c>
      <c r="U202" s="488">
        <f t="shared" si="5"/>
        <v>78884.149999999994</v>
      </c>
      <c r="W202"/>
      <c r="X202"/>
      <c r="Y202"/>
      <c r="Z202"/>
      <c r="AA202"/>
    </row>
    <row r="203" spans="1:27" s="6" customFormat="1" x14ac:dyDescent="0.25">
      <c r="A203" s="24" t="s">
        <v>181</v>
      </c>
      <c r="B203" s="1" t="s">
        <v>589</v>
      </c>
      <c r="C203" s="303"/>
      <c r="D203" s="1" t="s">
        <v>464</v>
      </c>
      <c r="E203" s="304"/>
      <c r="F203" s="489">
        <v>15776.83</v>
      </c>
      <c r="G203" s="489">
        <v>15776.83</v>
      </c>
      <c r="H203" s="489">
        <v>15776.83</v>
      </c>
      <c r="I203" s="482"/>
      <c r="J203" s="177">
        <v>1</v>
      </c>
      <c r="K203" s="177">
        <v>1</v>
      </c>
      <c r="L203" s="177">
        <v>1</v>
      </c>
      <c r="M203" s="305"/>
      <c r="N203" s="1" t="s">
        <v>599</v>
      </c>
      <c r="O203" s="39"/>
      <c r="P203" s="480" t="s">
        <v>411</v>
      </c>
      <c r="Q203" s="173"/>
      <c r="R203" s="487">
        <f t="shared" si="6"/>
        <v>15776.83</v>
      </c>
      <c r="S203" s="487">
        <f t="shared" si="6"/>
        <v>15776.83</v>
      </c>
      <c r="T203" s="487">
        <f t="shared" si="6"/>
        <v>15776.83</v>
      </c>
      <c r="U203" s="488">
        <f t="shared" si="5"/>
        <v>47330.49</v>
      </c>
      <c r="W203"/>
      <c r="X203"/>
      <c r="Y203"/>
      <c r="Z203"/>
      <c r="AA203"/>
    </row>
    <row r="204" spans="1:27" s="6" customFormat="1" x14ac:dyDescent="0.25">
      <c r="A204" s="24" t="s">
        <v>181</v>
      </c>
      <c r="B204" s="1" t="s">
        <v>480</v>
      </c>
      <c r="C204" s="303"/>
      <c r="D204" s="1" t="s">
        <v>464</v>
      </c>
      <c r="E204" s="304"/>
      <c r="F204" s="489">
        <v>17354.400000000001</v>
      </c>
      <c r="G204" s="177">
        <v>0</v>
      </c>
      <c r="H204" s="177">
        <v>0</v>
      </c>
      <c r="I204" s="482"/>
      <c r="J204" s="177">
        <v>2</v>
      </c>
      <c r="K204" s="177">
        <v>0</v>
      </c>
      <c r="L204" s="177">
        <v>0</v>
      </c>
      <c r="M204" s="305"/>
      <c r="N204" s="1" t="s">
        <v>599</v>
      </c>
      <c r="O204" s="39"/>
      <c r="P204" s="480" t="s">
        <v>411</v>
      </c>
      <c r="Q204" s="173"/>
      <c r="R204" s="487">
        <f t="shared" si="6"/>
        <v>34708.800000000003</v>
      </c>
      <c r="S204" s="487">
        <f t="shared" si="6"/>
        <v>0</v>
      </c>
      <c r="T204" s="487">
        <f t="shared" si="6"/>
        <v>0</v>
      </c>
      <c r="U204" s="488">
        <f t="shared" ref="U204:U256" si="7">R204+S204+T204</f>
        <v>34708.800000000003</v>
      </c>
      <c r="W204"/>
      <c r="X204"/>
      <c r="Y204"/>
      <c r="Z204"/>
      <c r="AA204"/>
    </row>
    <row r="205" spans="1:27" s="6" customFormat="1" x14ac:dyDescent="0.25">
      <c r="A205" s="24" t="s">
        <v>181</v>
      </c>
      <c r="B205" s="1" t="s">
        <v>481</v>
      </c>
      <c r="C205" s="303"/>
      <c r="D205" s="1" t="s">
        <v>464</v>
      </c>
      <c r="E205" s="304"/>
      <c r="F205" s="489">
        <v>18300.96</v>
      </c>
      <c r="G205" s="489">
        <v>18300.96</v>
      </c>
      <c r="H205" s="489">
        <v>18300.96</v>
      </c>
      <c r="I205" s="482"/>
      <c r="J205" s="177">
        <v>2</v>
      </c>
      <c r="K205" s="177">
        <v>2</v>
      </c>
      <c r="L205" s="177">
        <v>3</v>
      </c>
      <c r="M205" s="305"/>
      <c r="N205" s="1" t="s">
        <v>599</v>
      </c>
      <c r="O205" s="39"/>
      <c r="P205" s="480" t="s">
        <v>411</v>
      </c>
      <c r="Q205" s="173"/>
      <c r="R205" s="487">
        <f t="shared" si="6"/>
        <v>36601.919999999998</v>
      </c>
      <c r="S205" s="487">
        <f t="shared" si="6"/>
        <v>36601.919999999998</v>
      </c>
      <c r="T205" s="487">
        <f t="shared" si="6"/>
        <v>54902.879999999997</v>
      </c>
      <c r="U205" s="488">
        <f t="shared" si="7"/>
        <v>128106.72</v>
      </c>
      <c r="W205"/>
      <c r="X205"/>
      <c r="Y205"/>
      <c r="Z205"/>
      <c r="AA205"/>
    </row>
    <row r="206" spans="1:27" s="6" customFormat="1" x14ac:dyDescent="0.25">
      <c r="A206" s="24" t="s">
        <v>181</v>
      </c>
      <c r="B206" s="1" t="s">
        <v>482</v>
      </c>
      <c r="C206" s="303"/>
      <c r="D206" s="1" t="s">
        <v>464</v>
      </c>
      <c r="E206" s="304"/>
      <c r="F206" s="489">
        <v>17354.400000000001</v>
      </c>
      <c r="G206" s="489">
        <v>17354.400000000001</v>
      </c>
      <c r="H206" s="489">
        <v>17354.400000000001</v>
      </c>
      <c r="I206" s="482"/>
      <c r="J206" s="177">
        <v>3</v>
      </c>
      <c r="K206" s="177">
        <v>2</v>
      </c>
      <c r="L206" s="177">
        <v>2</v>
      </c>
      <c r="M206" s="305"/>
      <c r="N206" s="1" t="s">
        <v>599</v>
      </c>
      <c r="O206" s="39"/>
      <c r="P206" s="480" t="s">
        <v>411</v>
      </c>
      <c r="Q206" s="173"/>
      <c r="R206" s="487">
        <f t="shared" ref="R206:T256" si="8">F206*J206</f>
        <v>52063.200000000004</v>
      </c>
      <c r="S206" s="487">
        <f t="shared" si="8"/>
        <v>34708.800000000003</v>
      </c>
      <c r="T206" s="487">
        <f t="shared" si="8"/>
        <v>34708.800000000003</v>
      </c>
      <c r="U206" s="488">
        <f t="shared" si="7"/>
        <v>121480.8</v>
      </c>
      <c r="W206"/>
      <c r="X206"/>
      <c r="Y206"/>
      <c r="Z206"/>
      <c r="AA206"/>
    </row>
    <row r="207" spans="1:27" s="6" customFormat="1" x14ac:dyDescent="0.25">
      <c r="A207" s="24" t="s">
        <v>181</v>
      </c>
      <c r="B207" s="1" t="s">
        <v>483</v>
      </c>
      <c r="C207" s="303"/>
      <c r="D207" s="1" t="s">
        <v>464</v>
      </c>
      <c r="E207" s="304"/>
      <c r="F207" s="489">
        <v>18300.96</v>
      </c>
      <c r="G207" s="489">
        <v>18300.96</v>
      </c>
      <c r="H207" s="489">
        <v>18300.96</v>
      </c>
      <c r="I207" s="482"/>
      <c r="J207" s="177">
        <v>3</v>
      </c>
      <c r="K207" s="177">
        <v>3</v>
      </c>
      <c r="L207" s="177">
        <v>2</v>
      </c>
      <c r="M207" s="305"/>
      <c r="N207" s="1" t="s">
        <v>599</v>
      </c>
      <c r="O207" s="39"/>
      <c r="P207" s="480" t="s">
        <v>411</v>
      </c>
      <c r="Q207" s="173"/>
      <c r="R207" s="487">
        <f t="shared" si="8"/>
        <v>54902.879999999997</v>
      </c>
      <c r="S207" s="487">
        <f t="shared" si="8"/>
        <v>54902.879999999997</v>
      </c>
      <c r="T207" s="487">
        <f t="shared" si="8"/>
        <v>36601.919999999998</v>
      </c>
      <c r="U207" s="488">
        <f t="shared" si="7"/>
        <v>146407.67999999999</v>
      </c>
      <c r="W207"/>
      <c r="X207"/>
      <c r="Y207"/>
      <c r="Z207"/>
      <c r="AA207"/>
    </row>
    <row r="208" spans="1:27" s="6" customFormat="1" x14ac:dyDescent="0.25">
      <c r="A208" s="24" t="s">
        <v>181</v>
      </c>
      <c r="B208" s="1" t="s">
        <v>490</v>
      </c>
      <c r="C208" s="303"/>
      <c r="D208" s="1" t="s">
        <v>485</v>
      </c>
      <c r="E208" s="304"/>
      <c r="F208" s="489">
        <v>8295.41</v>
      </c>
      <c r="G208" s="489">
        <v>8295.41</v>
      </c>
      <c r="H208" s="489">
        <v>8295.41</v>
      </c>
      <c r="I208" s="482"/>
      <c r="J208" s="177">
        <v>55</v>
      </c>
      <c r="K208" s="177">
        <v>36</v>
      </c>
      <c r="L208" s="177">
        <v>37</v>
      </c>
      <c r="M208" s="305"/>
      <c r="N208" s="1" t="s">
        <v>599</v>
      </c>
      <c r="O208" s="39"/>
      <c r="P208" s="480" t="s">
        <v>411</v>
      </c>
      <c r="Q208" s="173"/>
      <c r="R208" s="487">
        <f t="shared" si="8"/>
        <v>456247.55</v>
      </c>
      <c r="S208" s="487">
        <f t="shared" si="8"/>
        <v>298634.76</v>
      </c>
      <c r="T208" s="487">
        <f t="shared" si="8"/>
        <v>306930.17</v>
      </c>
      <c r="U208" s="488">
        <f t="shared" si="7"/>
        <v>1061812.48</v>
      </c>
      <c r="W208"/>
      <c r="X208"/>
      <c r="Y208"/>
      <c r="Z208"/>
      <c r="AA208"/>
    </row>
    <row r="209" spans="1:27" s="6" customFormat="1" x14ac:dyDescent="0.25">
      <c r="A209" s="24" t="s">
        <v>181</v>
      </c>
      <c r="B209" s="1" t="s">
        <v>491</v>
      </c>
      <c r="C209" s="303"/>
      <c r="D209" s="1" t="s">
        <v>485</v>
      </c>
      <c r="E209" s="304"/>
      <c r="F209" s="489">
        <v>8582.1</v>
      </c>
      <c r="G209" s="489">
        <v>8582.1</v>
      </c>
      <c r="H209" s="489">
        <v>8582.1</v>
      </c>
      <c r="I209" s="482"/>
      <c r="J209" s="177">
        <v>13</v>
      </c>
      <c r="K209" s="177">
        <v>6</v>
      </c>
      <c r="L209" s="177">
        <v>6</v>
      </c>
      <c r="M209" s="305"/>
      <c r="N209" s="1" t="s">
        <v>599</v>
      </c>
      <c r="O209" s="39"/>
      <c r="P209" s="480" t="s">
        <v>411</v>
      </c>
      <c r="Q209" s="173"/>
      <c r="R209" s="487">
        <f t="shared" si="8"/>
        <v>111567.3</v>
      </c>
      <c r="S209" s="487">
        <f t="shared" si="8"/>
        <v>51492.600000000006</v>
      </c>
      <c r="T209" s="487">
        <f t="shared" si="8"/>
        <v>51492.600000000006</v>
      </c>
      <c r="U209" s="488">
        <f t="shared" si="7"/>
        <v>214552.50000000003</v>
      </c>
      <c r="W209"/>
      <c r="X209"/>
      <c r="Y209"/>
      <c r="Z209"/>
      <c r="AA209"/>
    </row>
    <row r="210" spans="1:27" s="6" customFormat="1" x14ac:dyDescent="0.25">
      <c r="A210" s="24" t="s">
        <v>181</v>
      </c>
      <c r="B210" s="1" t="s">
        <v>492</v>
      </c>
      <c r="C210" s="303"/>
      <c r="D210" s="1" t="s">
        <v>485</v>
      </c>
      <c r="E210" s="304"/>
      <c r="F210" s="489">
        <v>8295.41</v>
      </c>
      <c r="G210" s="489">
        <v>8295.41</v>
      </c>
      <c r="H210" s="489">
        <v>8295.41</v>
      </c>
      <c r="I210" s="482"/>
      <c r="J210" s="177">
        <v>4</v>
      </c>
      <c r="K210" s="177">
        <v>3</v>
      </c>
      <c r="L210" s="177">
        <v>3</v>
      </c>
      <c r="M210" s="305"/>
      <c r="N210" s="1" t="s">
        <v>599</v>
      </c>
      <c r="O210" s="39"/>
      <c r="P210" s="480" t="s">
        <v>411</v>
      </c>
      <c r="Q210" s="173"/>
      <c r="R210" s="487">
        <f t="shared" si="8"/>
        <v>33181.64</v>
      </c>
      <c r="S210" s="487">
        <f t="shared" si="8"/>
        <v>24886.23</v>
      </c>
      <c r="T210" s="487">
        <f t="shared" si="8"/>
        <v>24886.23</v>
      </c>
      <c r="U210" s="488">
        <f t="shared" si="7"/>
        <v>82954.099999999991</v>
      </c>
      <c r="W210"/>
      <c r="X210"/>
      <c r="Y210"/>
      <c r="Z210"/>
      <c r="AA210"/>
    </row>
    <row r="211" spans="1:27" s="6" customFormat="1" x14ac:dyDescent="0.25">
      <c r="A211" s="24" t="s">
        <v>181</v>
      </c>
      <c r="B211" s="1" t="s">
        <v>494</v>
      </c>
      <c r="C211" s="303"/>
      <c r="D211" s="1" t="s">
        <v>485</v>
      </c>
      <c r="E211" s="304"/>
      <c r="F211" s="489">
        <v>9442.48</v>
      </c>
      <c r="G211" s="489">
        <v>9442.48</v>
      </c>
      <c r="H211" s="489">
        <v>9442.48</v>
      </c>
      <c r="I211" s="482"/>
      <c r="J211" s="177">
        <v>2</v>
      </c>
      <c r="K211" s="177">
        <v>3</v>
      </c>
      <c r="L211" s="177">
        <v>3</v>
      </c>
      <c r="M211" s="305"/>
      <c r="N211" s="1" t="s">
        <v>599</v>
      </c>
      <c r="O211" s="39"/>
      <c r="P211" s="480" t="s">
        <v>411</v>
      </c>
      <c r="Q211" s="173"/>
      <c r="R211" s="487">
        <f t="shared" si="8"/>
        <v>18884.96</v>
      </c>
      <c r="S211" s="487">
        <f t="shared" si="8"/>
        <v>28327.439999999999</v>
      </c>
      <c r="T211" s="487">
        <f t="shared" si="8"/>
        <v>28327.439999999999</v>
      </c>
      <c r="U211" s="488">
        <f t="shared" si="7"/>
        <v>75539.839999999997</v>
      </c>
      <c r="W211"/>
      <c r="X211"/>
      <c r="Y211"/>
      <c r="Z211"/>
      <c r="AA211"/>
    </row>
    <row r="212" spans="1:27" s="6" customFormat="1" x14ac:dyDescent="0.25">
      <c r="A212" s="24" t="s">
        <v>181</v>
      </c>
      <c r="B212" s="1" t="s">
        <v>501</v>
      </c>
      <c r="C212" s="303"/>
      <c r="D212" s="1" t="s">
        <v>485</v>
      </c>
      <c r="E212" s="304"/>
      <c r="F212" s="489">
        <v>10015.89</v>
      </c>
      <c r="G212" s="489">
        <v>10015.89</v>
      </c>
      <c r="H212" s="489">
        <v>10015.89</v>
      </c>
      <c r="I212" s="482"/>
      <c r="J212" s="177">
        <v>2</v>
      </c>
      <c r="K212" s="177">
        <v>2</v>
      </c>
      <c r="L212" s="177">
        <v>2</v>
      </c>
      <c r="M212" s="305"/>
      <c r="N212" s="1" t="s">
        <v>599</v>
      </c>
      <c r="O212" s="39"/>
      <c r="P212" s="480" t="s">
        <v>411</v>
      </c>
      <c r="Q212" s="173"/>
      <c r="R212" s="487">
        <f t="shared" si="8"/>
        <v>20031.78</v>
      </c>
      <c r="S212" s="487">
        <f t="shared" si="8"/>
        <v>20031.78</v>
      </c>
      <c r="T212" s="487">
        <f t="shared" si="8"/>
        <v>20031.78</v>
      </c>
      <c r="U212" s="488">
        <f t="shared" si="7"/>
        <v>60095.34</v>
      </c>
      <c r="W212"/>
      <c r="X212"/>
      <c r="Y212"/>
      <c r="Z212"/>
      <c r="AA212"/>
    </row>
    <row r="213" spans="1:27" s="6" customFormat="1" x14ac:dyDescent="0.25">
      <c r="A213" s="24" t="s">
        <v>181</v>
      </c>
      <c r="B213" s="1" t="s">
        <v>590</v>
      </c>
      <c r="C213" s="303"/>
      <c r="D213" s="1" t="s">
        <v>485</v>
      </c>
      <c r="E213" s="304"/>
      <c r="F213" s="489">
        <v>10015.89</v>
      </c>
      <c r="G213" s="489">
        <v>10015.89</v>
      </c>
      <c r="H213" s="489">
        <v>10015.89</v>
      </c>
      <c r="I213" s="482"/>
      <c r="J213" s="177">
        <v>1</v>
      </c>
      <c r="K213" s="177">
        <v>1</v>
      </c>
      <c r="L213" s="177">
        <v>1</v>
      </c>
      <c r="M213" s="305"/>
      <c r="N213" s="1" t="s">
        <v>599</v>
      </c>
      <c r="O213" s="39"/>
      <c r="P213" s="480" t="s">
        <v>411</v>
      </c>
      <c r="Q213" s="173"/>
      <c r="R213" s="487">
        <f t="shared" si="8"/>
        <v>10015.89</v>
      </c>
      <c r="S213" s="487">
        <f t="shared" si="8"/>
        <v>10015.89</v>
      </c>
      <c r="T213" s="487">
        <f t="shared" si="8"/>
        <v>10015.89</v>
      </c>
      <c r="U213" s="488">
        <f t="shared" si="7"/>
        <v>30047.67</v>
      </c>
      <c r="W213"/>
      <c r="X213"/>
      <c r="Y213"/>
      <c r="Z213"/>
      <c r="AA213"/>
    </row>
    <row r="214" spans="1:27" s="6" customFormat="1" x14ac:dyDescent="0.25">
      <c r="A214" s="24" t="s">
        <v>181</v>
      </c>
      <c r="B214" s="1" t="s">
        <v>591</v>
      </c>
      <c r="C214" s="303"/>
      <c r="D214" s="1" t="s">
        <v>485</v>
      </c>
      <c r="E214" s="304"/>
      <c r="F214" s="489">
        <v>10015.89</v>
      </c>
      <c r="G214" s="489">
        <v>10015.89</v>
      </c>
      <c r="H214" s="489">
        <v>10015.89</v>
      </c>
      <c r="I214" s="482"/>
      <c r="J214" s="177">
        <v>1</v>
      </c>
      <c r="K214" s="177">
        <v>1</v>
      </c>
      <c r="L214" s="177">
        <v>1</v>
      </c>
      <c r="M214" s="305"/>
      <c r="N214" s="1" t="s">
        <v>599</v>
      </c>
      <c r="O214" s="39"/>
      <c r="P214" s="480" t="s">
        <v>411</v>
      </c>
      <c r="Q214" s="173"/>
      <c r="R214" s="487">
        <f t="shared" si="8"/>
        <v>10015.89</v>
      </c>
      <c r="S214" s="487">
        <f t="shared" si="8"/>
        <v>10015.89</v>
      </c>
      <c r="T214" s="487">
        <f t="shared" si="8"/>
        <v>10015.89</v>
      </c>
      <c r="U214" s="488">
        <f t="shared" si="7"/>
        <v>30047.67</v>
      </c>
      <c r="W214"/>
      <c r="X214"/>
      <c r="Y214"/>
      <c r="Z214"/>
      <c r="AA214"/>
    </row>
    <row r="215" spans="1:27" s="6" customFormat="1" x14ac:dyDescent="0.25">
      <c r="A215" s="24" t="s">
        <v>181</v>
      </c>
      <c r="B215" s="1" t="s">
        <v>531</v>
      </c>
      <c r="C215" s="303"/>
      <c r="D215" s="1" t="s">
        <v>532</v>
      </c>
      <c r="E215" s="304"/>
      <c r="F215" s="489">
        <v>7435.23</v>
      </c>
      <c r="G215" s="489">
        <v>7435.23</v>
      </c>
      <c r="H215" s="489">
        <v>7435.23</v>
      </c>
      <c r="I215" s="482"/>
      <c r="J215" s="177">
        <v>53</v>
      </c>
      <c r="K215" s="177">
        <v>27</v>
      </c>
      <c r="L215" s="177">
        <v>31</v>
      </c>
      <c r="M215" s="305"/>
      <c r="N215" s="1" t="s">
        <v>599</v>
      </c>
      <c r="O215" s="39"/>
      <c r="P215" s="480" t="s">
        <v>411</v>
      </c>
      <c r="Q215" s="173"/>
      <c r="R215" s="487">
        <f t="shared" si="8"/>
        <v>394067.19</v>
      </c>
      <c r="S215" s="487">
        <f t="shared" si="8"/>
        <v>200751.21</v>
      </c>
      <c r="T215" s="487">
        <f t="shared" si="8"/>
        <v>230492.12999999998</v>
      </c>
      <c r="U215" s="488">
        <f t="shared" si="7"/>
        <v>825310.53</v>
      </c>
      <c r="W215"/>
      <c r="X215"/>
      <c r="Y215"/>
      <c r="Z215"/>
      <c r="AA215"/>
    </row>
    <row r="216" spans="1:27" s="6" customFormat="1" x14ac:dyDescent="0.25">
      <c r="A216" s="24" t="s">
        <v>181</v>
      </c>
      <c r="B216" s="1" t="s">
        <v>533</v>
      </c>
      <c r="C216" s="303"/>
      <c r="D216" s="1" t="s">
        <v>532</v>
      </c>
      <c r="E216" s="304"/>
      <c r="F216" s="489">
        <v>7435.23</v>
      </c>
      <c r="G216" s="489">
        <v>7435.23</v>
      </c>
      <c r="H216" s="489">
        <v>7435.23</v>
      </c>
      <c r="I216" s="482"/>
      <c r="J216" s="177">
        <v>3</v>
      </c>
      <c r="K216" s="177">
        <v>2</v>
      </c>
      <c r="L216" s="177">
        <v>2</v>
      </c>
      <c r="M216" s="305"/>
      <c r="N216" s="1" t="s">
        <v>599</v>
      </c>
      <c r="O216" s="39"/>
      <c r="P216" s="480" t="s">
        <v>411</v>
      </c>
      <c r="Q216" s="173"/>
      <c r="R216" s="487">
        <f t="shared" si="8"/>
        <v>22305.69</v>
      </c>
      <c r="S216" s="487">
        <f t="shared" si="8"/>
        <v>14870.46</v>
      </c>
      <c r="T216" s="487">
        <f t="shared" si="8"/>
        <v>14870.46</v>
      </c>
      <c r="U216" s="488">
        <f t="shared" si="7"/>
        <v>52046.609999999993</v>
      </c>
      <c r="W216"/>
      <c r="X216"/>
      <c r="Y216"/>
      <c r="Z216"/>
      <c r="AA216"/>
    </row>
    <row r="217" spans="1:27" s="6" customFormat="1" x14ac:dyDescent="0.25">
      <c r="A217" s="24" t="s">
        <v>181</v>
      </c>
      <c r="B217" s="1" t="s">
        <v>592</v>
      </c>
      <c r="C217" s="303"/>
      <c r="D217" s="1" t="s">
        <v>532</v>
      </c>
      <c r="E217" s="304"/>
      <c r="F217" s="489">
        <v>7435.23</v>
      </c>
      <c r="G217" s="489">
        <v>7435.23</v>
      </c>
      <c r="H217" s="489">
        <v>7435.23</v>
      </c>
      <c r="I217" s="482"/>
      <c r="J217" s="177">
        <v>10</v>
      </c>
      <c r="K217" s="177">
        <v>5</v>
      </c>
      <c r="L217" s="177">
        <v>5</v>
      </c>
      <c r="M217" s="305"/>
      <c r="N217" s="1" t="s">
        <v>599</v>
      </c>
      <c r="O217" s="39"/>
      <c r="P217" s="480" t="s">
        <v>411</v>
      </c>
      <c r="Q217" s="173"/>
      <c r="R217" s="487">
        <f t="shared" si="8"/>
        <v>74352.299999999988</v>
      </c>
      <c r="S217" s="487">
        <f t="shared" si="8"/>
        <v>37176.149999999994</v>
      </c>
      <c r="T217" s="487">
        <f t="shared" si="8"/>
        <v>37176.149999999994</v>
      </c>
      <c r="U217" s="488">
        <f t="shared" si="7"/>
        <v>148704.59999999998</v>
      </c>
      <c r="W217"/>
      <c r="X217"/>
      <c r="Y217"/>
      <c r="Z217"/>
      <c r="AA217"/>
    </row>
    <row r="218" spans="1:27" s="6" customFormat="1" x14ac:dyDescent="0.25">
      <c r="A218" s="24" t="s">
        <v>181</v>
      </c>
      <c r="B218" s="1" t="s">
        <v>593</v>
      </c>
      <c r="C218" s="303"/>
      <c r="D218" s="1" t="s">
        <v>532</v>
      </c>
      <c r="E218" s="304"/>
      <c r="F218" s="489">
        <v>7435.23</v>
      </c>
      <c r="G218" s="489">
        <v>7435.23</v>
      </c>
      <c r="H218" s="489">
        <v>7435.23</v>
      </c>
      <c r="I218" s="482"/>
      <c r="J218" s="177">
        <v>3</v>
      </c>
      <c r="K218" s="177">
        <v>2</v>
      </c>
      <c r="L218" s="177">
        <v>2</v>
      </c>
      <c r="M218" s="305"/>
      <c r="N218" s="1" t="s">
        <v>599</v>
      </c>
      <c r="O218" s="39"/>
      <c r="P218" s="480" t="s">
        <v>411</v>
      </c>
      <c r="Q218" s="173"/>
      <c r="R218" s="487">
        <f t="shared" si="8"/>
        <v>22305.69</v>
      </c>
      <c r="S218" s="487">
        <f t="shared" si="8"/>
        <v>14870.46</v>
      </c>
      <c r="T218" s="487">
        <f t="shared" si="8"/>
        <v>14870.46</v>
      </c>
      <c r="U218" s="488">
        <f t="shared" si="7"/>
        <v>52046.609999999993</v>
      </c>
      <c r="W218"/>
      <c r="X218"/>
      <c r="Y218"/>
      <c r="Z218"/>
      <c r="AA218"/>
    </row>
    <row r="219" spans="1:27" s="6" customFormat="1" x14ac:dyDescent="0.25">
      <c r="A219" s="24" t="s">
        <v>181</v>
      </c>
      <c r="B219" s="1" t="s">
        <v>534</v>
      </c>
      <c r="C219" s="303"/>
      <c r="D219" s="1" t="s">
        <v>532</v>
      </c>
      <c r="E219" s="304"/>
      <c r="F219" s="489">
        <v>7721.83</v>
      </c>
      <c r="G219" s="489">
        <v>7721.83</v>
      </c>
      <c r="H219" s="489">
        <v>7721.83</v>
      </c>
      <c r="I219" s="482"/>
      <c r="J219" s="177">
        <v>8</v>
      </c>
      <c r="K219" s="177">
        <v>3</v>
      </c>
      <c r="L219" s="177">
        <v>3</v>
      </c>
      <c r="M219" s="305"/>
      <c r="N219" s="1" t="s">
        <v>599</v>
      </c>
      <c r="O219" s="39"/>
      <c r="P219" s="480" t="s">
        <v>411</v>
      </c>
      <c r="Q219" s="173"/>
      <c r="R219" s="487">
        <f t="shared" si="8"/>
        <v>61774.64</v>
      </c>
      <c r="S219" s="487">
        <f t="shared" si="8"/>
        <v>23165.489999999998</v>
      </c>
      <c r="T219" s="487">
        <f t="shared" si="8"/>
        <v>23165.489999999998</v>
      </c>
      <c r="U219" s="488">
        <f t="shared" si="7"/>
        <v>108105.62</v>
      </c>
      <c r="W219"/>
      <c r="X219"/>
      <c r="Y219"/>
      <c r="Z219"/>
      <c r="AA219"/>
    </row>
    <row r="220" spans="1:27" s="6" customFormat="1" x14ac:dyDescent="0.25">
      <c r="A220" s="24" t="s">
        <v>181</v>
      </c>
      <c r="B220" s="1" t="s">
        <v>538</v>
      </c>
      <c r="C220" s="303"/>
      <c r="D220" s="1" t="s">
        <v>532</v>
      </c>
      <c r="E220" s="304"/>
      <c r="F220" s="489">
        <v>8008.81</v>
      </c>
      <c r="G220" s="489">
        <v>8008.81</v>
      </c>
      <c r="H220" s="489">
        <v>8008.81</v>
      </c>
      <c r="I220" s="482"/>
      <c r="J220" s="177">
        <v>1</v>
      </c>
      <c r="K220" s="177">
        <v>1</v>
      </c>
      <c r="L220" s="177">
        <v>1</v>
      </c>
      <c r="M220" s="305"/>
      <c r="N220" s="1" t="s">
        <v>599</v>
      </c>
      <c r="O220" s="39"/>
      <c r="P220" s="480" t="s">
        <v>411</v>
      </c>
      <c r="Q220" s="173"/>
      <c r="R220" s="487">
        <f t="shared" si="8"/>
        <v>8008.81</v>
      </c>
      <c r="S220" s="487">
        <f t="shared" si="8"/>
        <v>8008.81</v>
      </c>
      <c r="T220" s="487">
        <f t="shared" si="8"/>
        <v>8008.81</v>
      </c>
      <c r="U220" s="488">
        <f t="shared" si="7"/>
        <v>24026.43</v>
      </c>
      <c r="W220"/>
      <c r="X220"/>
      <c r="Y220"/>
      <c r="Z220"/>
      <c r="AA220"/>
    </row>
    <row r="221" spans="1:27" s="6" customFormat="1" x14ac:dyDescent="0.25">
      <c r="A221" s="24" t="s">
        <v>181</v>
      </c>
      <c r="B221" s="1" t="s">
        <v>556</v>
      </c>
      <c r="C221" s="303"/>
      <c r="D221" s="1" t="s">
        <v>532</v>
      </c>
      <c r="E221" s="304"/>
      <c r="F221" s="489">
        <v>9442.48</v>
      </c>
      <c r="G221" s="489">
        <v>9442.48</v>
      </c>
      <c r="H221" s="489">
        <v>9442.48</v>
      </c>
      <c r="I221" s="482"/>
      <c r="J221" s="177">
        <v>1</v>
      </c>
      <c r="K221" s="177">
        <v>1</v>
      </c>
      <c r="L221" s="177">
        <v>1</v>
      </c>
      <c r="M221" s="305"/>
      <c r="N221" s="1" t="s">
        <v>599</v>
      </c>
      <c r="O221" s="39"/>
      <c r="P221" s="480" t="s">
        <v>411</v>
      </c>
      <c r="Q221" s="173"/>
      <c r="R221" s="487">
        <f t="shared" si="8"/>
        <v>9442.48</v>
      </c>
      <c r="S221" s="487">
        <f t="shared" si="8"/>
        <v>9442.48</v>
      </c>
      <c r="T221" s="487">
        <f t="shared" si="8"/>
        <v>9442.48</v>
      </c>
      <c r="U221" s="488">
        <f t="shared" si="7"/>
        <v>28327.439999999999</v>
      </c>
      <c r="W221"/>
      <c r="X221"/>
      <c r="Y221"/>
      <c r="Z221"/>
      <c r="AA221"/>
    </row>
    <row r="222" spans="1:27" s="6" customFormat="1" x14ac:dyDescent="0.25">
      <c r="A222" s="24" t="s">
        <v>181</v>
      </c>
      <c r="B222" s="1" t="s">
        <v>494</v>
      </c>
      <c r="C222" s="303"/>
      <c r="D222" s="1" t="s">
        <v>485</v>
      </c>
      <c r="E222" s="304"/>
      <c r="F222" s="489">
        <v>5901.55</v>
      </c>
      <c r="G222" s="489">
        <v>5901.55</v>
      </c>
      <c r="H222" s="489">
        <v>5901.55</v>
      </c>
      <c r="I222" s="482"/>
      <c r="J222" s="177">
        <v>2</v>
      </c>
      <c r="K222" s="177">
        <v>2</v>
      </c>
      <c r="L222" s="177">
        <v>2</v>
      </c>
      <c r="M222" s="305"/>
      <c r="N222" s="1" t="s">
        <v>599</v>
      </c>
      <c r="O222" s="39"/>
      <c r="P222" s="480" t="s">
        <v>411</v>
      </c>
      <c r="Q222" s="173"/>
      <c r="R222" s="487">
        <f t="shared" si="8"/>
        <v>11803.1</v>
      </c>
      <c r="S222" s="487">
        <f t="shared" si="8"/>
        <v>11803.1</v>
      </c>
      <c r="T222" s="487">
        <f t="shared" si="8"/>
        <v>11803.1</v>
      </c>
      <c r="U222" s="488">
        <f t="shared" si="7"/>
        <v>35409.300000000003</v>
      </c>
      <c r="W222"/>
      <c r="X222"/>
      <c r="Y222"/>
      <c r="Z222"/>
      <c r="AA222"/>
    </row>
    <row r="223" spans="1:27" s="6" customFormat="1" x14ac:dyDescent="0.25">
      <c r="A223" s="24" t="s">
        <v>181</v>
      </c>
      <c r="B223" s="1" t="s">
        <v>471</v>
      </c>
      <c r="C223" s="303"/>
      <c r="D223" s="1" t="s">
        <v>464</v>
      </c>
      <c r="E223" s="304"/>
      <c r="F223" s="489">
        <v>7106.72</v>
      </c>
      <c r="G223" s="489">
        <v>7106.72</v>
      </c>
      <c r="H223" s="489">
        <v>7106.72</v>
      </c>
      <c r="I223" s="482"/>
      <c r="J223" s="177">
        <v>1</v>
      </c>
      <c r="K223" s="177">
        <v>1</v>
      </c>
      <c r="L223" s="177">
        <v>1</v>
      </c>
      <c r="M223" s="305"/>
      <c r="N223" s="1" t="s">
        <v>599</v>
      </c>
      <c r="O223" s="39"/>
      <c r="P223" s="480" t="s">
        <v>411</v>
      </c>
      <c r="Q223" s="173"/>
      <c r="R223" s="487">
        <f t="shared" si="8"/>
        <v>7106.72</v>
      </c>
      <c r="S223" s="487">
        <f t="shared" si="8"/>
        <v>7106.72</v>
      </c>
      <c r="T223" s="487">
        <f t="shared" si="8"/>
        <v>7106.72</v>
      </c>
      <c r="U223" s="488">
        <f t="shared" si="7"/>
        <v>21320.16</v>
      </c>
      <c r="W223"/>
      <c r="X223"/>
      <c r="Y223"/>
      <c r="Z223"/>
      <c r="AA223"/>
    </row>
    <row r="224" spans="1:27" s="6" customFormat="1" x14ac:dyDescent="0.25">
      <c r="A224" s="24" t="s">
        <v>181</v>
      </c>
      <c r="B224" s="1" t="s">
        <v>477</v>
      </c>
      <c r="C224" s="303"/>
      <c r="D224" s="1" t="s">
        <v>464</v>
      </c>
      <c r="E224" s="304"/>
      <c r="F224" s="489">
        <v>7888.42</v>
      </c>
      <c r="G224" s="489">
        <v>7888.42</v>
      </c>
      <c r="H224" s="489">
        <v>7888.42</v>
      </c>
      <c r="I224" s="482"/>
      <c r="J224" s="177">
        <v>1</v>
      </c>
      <c r="K224" s="177">
        <v>1</v>
      </c>
      <c r="L224" s="177">
        <v>1</v>
      </c>
      <c r="M224" s="305"/>
      <c r="N224" s="1" t="s">
        <v>599</v>
      </c>
      <c r="O224" s="39"/>
      <c r="P224" s="480" t="s">
        <v>411</v>
      </c>
      <c r="Q224" s="173"/>
      <c r="R224" s="487">
        <f t="shared" si="8"/>
        <v>7888.42</v>
      </c>
      <c r="S224" s="487">
        <f t="shared" si="8"/>
        <v>7888.42</v>
      </c>
      <c r="T224" s="487">
        <f t="shared" si="8"/>
        <v>7888.42</v>
      </c>
      <c r="U224" s="488">
        <f t="shared" si="7"/>
        <v>23665.260000000002</v>
      </c>
      <c r="W224"/>
      <c r="X224"/>
      <c r="Y224"/>
      <c r="Z224"/>
      <c r="AA224"/>
    </row>
    <row r="225" spans="1:27" s="6" customFormat="1" x14ac:dyDescent="0.25">
      <c r="A225" s="24" t="s">
        <v>181</v>
      </c>
      <c r="B225" s="1" t="s">
        <v>482</v>
      </c>
      <c r="C225" s="303"/>
      <c r="D225" s="1" t="s">
        <v>464</v>
      </c>
      <c r="E225" s="304"/>
      <c r="F225" s="489">
        <v>8677.2000000000007</v>
      </c>
      <c r="G225" s="489">
        <v>8677.2000000000007</v>
      </c>
      <c r="H225" s="489">
        <v>8677.2000000000007</v>
      </c>
      <c r="I225" s="482"/>
      <c r="J225" s="177">
        <v>1</v>
      </c>
      <c r="K225" s="177">
        <v>1</v>
      </c>
      <c r="L225" s="177">
        <v>1</v>
      </c>
      <c r="M225" s="305"/>
      <c r="N225" s="1" t="s">
        <v>599</v>
      </c>
      <c r="O225" s="39"/>
      <c r="P225" s="480" t="s">
        <v>411</v>
      </c>
      <c r="Q225" s="173"/>
      <c r="R225" s="487">
        <f t="shared" si="8"/>
        <v>8677.2000000000007</v>
      </c>
      <c r="S225" s="487">
        <f t="shared" si="8"/>
        <v>8677.2000000000007</v>
      </c>
      <c r="T225" s="487">
        <f t="shared" si="8"/>
        <v>8677.2000000000007</v>
      </c>
      <c r="U225" s="488">
        <f t="shared" si="7"/>
        <v>26031.600000000002</v>
      </c>
      <c r="W225"/>
      <c r="X225"/>
      <c r="Y225"/>
      <c r="Z225"/>
      <c r="AA225"/>
    </row>
    <row r="226" spans="1:27" s="6" customFormat="1" x14ac:dyDescent="0.25">
      <c r="A226" s="24" t="s">
        <v>181</v>
      </c>
      <c r="B226" s="1" t="s">
        <v>490</v>
      </c>
      <c r="C226" s="303"/>
      <c r="D226" s="1" t="s">
        <v>485</v>
      </c>
      <c r="E226" s="304"/>
      <c r="F226" s="489">
        <v>4147.71</v>
      </c>
      <c r="G226" s="489">
        <v>4147.71</v>
      </c>
      <c r="H226" s="489">
        <v>4147.71</v>
      </c>
      <c r="I226" s="482"/>
      <c r="J226" s="177">
        <v>1</v>
      </c>
      <c r="K226" s="177">
        <v>2</v>
      </c>
      <c r="L226" s="177">
        <v>2</v>
      </c>
      <c r="M226" s="305"/>
      <c r="N226" s="1" t="s">
        <v>599</v>
      </c>
      <c r="O226" s="39"/>
      <c r="P226" s="480" t="s">
        <v>411</v>
      </c>
      <c r="Q226" s="173"/>
      <c r="R226" s="487">
        <f t="shared" si="8"/>
        <v>4147.71</v>
      </c>
      <c r="S226" s="487">
        <f t="shared" si="8"/>
        <v>8295.42</v>
      </c>
      <c r="T226" s="487">
        <f t="shared" si="8"/>
        <v>8295.42</v>
      </c>
      <c r="U226" s="488">
        <f t="shared" si="7"/>
        <v>20738.550000000003</v>
      </c>
      <c r="W226"/>
      <c r="X226"/>
      <c r="Y226"/>
      <c r="Z226"/>
      <c r="AA226"/>
    </row>
    <row r="227" spans="1:27" s="6" customFormat="1" x14ac:dyDescent="0.25">
      <c r="A227" s="24" t="s">
        <v>181</v>
      </c>
      <c r="B227" s="1" t="s">
        <v>492</v>
      </c>
      <c r="C227" s="303"/>
      <c r="D227" s="1" t="s">
        <v>485</v>
      </c>
      <c r="E227" s="304"/>
      <c r="F227" s="489">
        <v>4147.71</v>
      </c>
      <c r="G227" s="489">
        <v>4147.71</v>
      </c>
      <c r="H227" s="489">
        <v>4147.71</v>
      </c>
      <c r="I227" s="482"/>
      <c r="J227" s="491">
        <v>1</v>
      </c>
      <c r="K227" s="491">
        <v>1</v>
      </c>
      <c r="L227" s="491">
        <v>1</v>
      </c>
      <c r="M227" s="305"/>
      <c r="N227" s="58" t="s">
        <v>599</v>
      </c>
      <c r="O227" s="39"/>
      <c r="P227" s="492" t="s">
        <v>411</v>
      </c>
      <c r="Q227" s="173"/>
      <c r="R227" s="487">
        <f t="shared" si="8"/>
        <v>4147.71</v>
      </c>
      <c r="S227" s="487">
        <f t="shared" si="8"/>
        <v>4147.71</v>
      </c>
      <c r="T227" s="487">
        <f t="shared" si="8"/>
        <v>4147.71</v>
      </c>
      <c r="U227" s="488">
        <f t="shared" si="7"/>
        <v>12443.130000000001</v>
      </c>
      <c r="W227"/>
      <c r="X227"/>
      <c r="Y227"/>
      <c r="Z227"/>
      <c r="AA227"/>
    </row>
    <row r="228" spans="1:27" s="6" customFormat="1" x14ac:dyDescent="0.25">
      <c r="A228" s="24" t="s">
        <v>181</v>
      </c>
      <c r="B228" s="1" t="s">
        <v>494</v>
      </c>
      <c r="C228" s="303"/>
      <c r="D228" s="58" t="s">
        <v>485</v>
      </c>
      <c r="E228" s="304"/>
      <c r="F228" s="493">
        <v>4721.24</v>
      </c>
      <c r="G228" s="493">
        <v>4721.24</v>
      </c>
      <c r="H228" s="493">
        <v>4721.24</v>
      </c>
      <c r="I228" s="482"/>
      <c r="J228" s="491">
        <v>2</v>
      </c>
      <c r="K228" s="491">
        <v>1</v>
      </c>
      <c r="L228" s="491">
        <v>1</v>
      </c>
      <c r="M228" s="305"/>
      <c r="N228" s="58" t="s">
        <v>599</v>
      </c>
      <c r="O228" s="39"/>
      <c r="P228" s="492" t="s">
        <v>411</v>
      </c>
      <c r="Q228" s="173"/>
      <c r="R228" s="487">
        <f t="shared" si="8"/>
        <v>9442.48</v>
      </c>
      <c r="S228" s="487">
        <f t="shared" si="8"/>
        <v>4721.24</v>
      </c>
      <c r="T228" s="487">
        <f t="shared" si="8"/>
        <v>4721.24</v>
      </c>
      <c r="U228" s="488">
        <f t="shared" si="7"/>
        <v>18884.96</v>
      </c>
      <c r="W228"/>
      <c r="X228"/>
      <c r="Y228"/>
      <c r="Z228"/>
      <c r="AA228"/>
    </row>
    <row r="229" spans="1:27" s="6" customFormat="1" x14ac:dyDescent="0.25">
      <c r="A229" s="24" t="s">
        <v>181</v>
      </c>
      <c r="B229" s="58" t="s">
        <v>501</v>
      </c>
      <c r="C229" s="303"/>
      <c r="D229" s="58" t="s">
        <v>485</v>
      </c>
      <c r="E229" s="304"/>
      <c r="F229" s="493">
        <v>5007.95</v>
      </c>
      <c r="G229" s="493">
        <v>5007.95</v>
      </c>
      <c r="H229" s="493">
        <v>5007.95</v>
      </c>
      <c r="I229" s="482"/>
      <c r="J229" s="491">
        <v>1</v>
      </c>
      <c r="K229" s="491">
        <v>1</v>
      </c>
      <c r="L229" s="491">
        <v>1</v>
      </c>
      <c r="M229" s="305"/>
      <c r="N229" s="58" t="s">
        <v>599</v>
      </c>
      <c r="O229" s="39"/>
      <c r="P229" s="492" t="s">
        <v>411</v>
      </c>
      <c r="Q229" s="173"/>
      <c r="R229" s="487">
        <f t="shared" si="8"/>
        <v>5007.95</v>
      </c>
      <c r="S229" s="487">
        <f t="shared" si="8"/>
        <v>5007.95</v>
      </c>
      <c r="T229" s="487">
        <f t="shared" si="8"/>
        <v>5007.95</v>
      </c>
      <c r="U229" s="488">
        <f t="shared" si="7"/>
        <v>15023.849999999999</v>
      </c>
      <c r="W229"/>
      <c r="X229"/>
      <c r="Y229"/>
      <c r="Z229"/>
      <c r="AA229"/>
    </row>
    <row r="230" spans="1:27" s="6" customFormat="1" x14ac:dyDescent="0.25">
      <c r="A230" s="24" t="s">
        <v>181</v>
      </c>
      <c r="B230" s="494" t="s">
        <v>601</v>
      </c>
      <c r="C230" s="495"/>
      <c r="D230" s="496" t="s">
        <v>602</v>
      </c>
      <c r="E230" s="304"/>
      <c r="F230" s="497">
        <v>2663.5714285714289</v>
      </c>
      <c r="G230" s="497">
        <v>2663.5714285714289</v>
      </c>
      <c r="H230" s="497">
        <v>2663.5714285714289</v>
      </c>
      <c r="I230" s="482"/>
      <c r="J230" s="494">
        <v>1</v>
      </c>
      <c r="K230" s="494">
        <v>1</v>
      </c>
      <c r="L230" s="494">
        <v>1</v>
      </c>
      <c r="M230" s="305"/>
      <c r="N230" s="58" t="s">
        <v>599</v>
      </c>
      <c r="O230" s="39"/>
      <c r="P230" s="492" t="s">
        <v>411</v>
      </c>
      <c r="Q230" s="173"/>
      <c r="R230" s="487">
        <f t="shared" si="8"/>
        <v>2663.5714285714289</v>
      </c>
      <c r="S230" s="487">
        <f t="shared" si="8"/>
        <v>2663.5714285714289</v>
      </c>
      <c r="T230" s="487">
        <f t="shared" si="8"/>
        <v>2663.5714285714289</v>
      </c>
      <c r="U230" s="488">
        <f t="shared" si="7"/>
        <v>7990.7142857142862</v>
      </c>
      <c r="W230"/>
      <c r="X230"/>
      <c r="Y230"/>
      <c r="Z230"/>
      <c r="AA230"/>
    </row>
    <row r="231" spans="1:27" s="6" customFormat="1" x14ac:dyDescent="0.25">
      <c r="A231" s="24" t="s">
        <v>181</v>
      </c>
      <c r="B231" s="494" t="s">
        <v>601</v>
      </c>
      <c r="C231" s="495"/>
      <c r="D231" s="496" t="s">
        <v>602</v>
      </c>
      <c r="E231" s="304"/>
      <c r="F231" s="497">
        <v>2102.1428571428569</v>
      </c>
      <c r="G231" s="497">
        <v>2102.1428571428569</v>
      </c>
      <c r="H231" s="497">
        <v>2102.1428571428569</v>
      </c>
      <c r="I231" s="482"/>
      <c r="J231" s="494">
        <v>3</v>
      </c>
      <c r="K231" s="494">
        <v>3</v>
      </c>
      <c r="L231" s="494">
        <v>3</v>
      </c>
      <c r="M231" s="305"/>
      <c r="N231" s="58" t="s">
        <v>599</v>
      </c>
      <c r="O231" s="39"/>
      <c r="P231" s="492" t="s">
        <v>411</v>
      </c>
      <c r="Q231" s="173"/>
      <c r="R231" s="487">
        <f t="shared" si="8"/>
        <v>6306.4285714285706</v>
      </c>
      <c r="S231" s="487">
        <f t="shared" si="8"/>
        <v>6306.4285714285706</v>
      </c>
      <c r="T231" s="487">
        <f t="shared" si="8"/>
        <v>6306.4285714285706</v>
      </c>
      <c r="U231" s="488">
        <f t="shared" si="7"/>
        <v>18919.28571428571</v>
      </c>
      <c r="W231"/>
      <c r="X231"/>
      <c r="Y231"/>
      <c r="Z231"/>
      <c r="AA231"/>
    </row>
    <row r="232" spans="1:27" s="6" customFormat="1" x14ac:dyDescent="0.25">
      <c r="A232" s="24" t="s">
        <v>181</v>
      </c>
      <c r="B232" s="494" t="s">
        <v>601</v>
      </c>
      <c r="C232" s="495"/>
      <c r="D232" s="496" t="s">
        <v>602</v>
      </c>
      <c r="E232" s="304"/>
      <c r="F232" s="497">
        <f>(1243/14)*30</f>
        <v>2663.5714285714289</v>
      </c>
      <c r="G232" s="497">
        <f t="shared" ref="G232:H232" si="9">(1243/14)*30</f>
        <v>2663.5714285714289</v>
      </c>
      <c r="H232" s="497">
        <f t="shared" si="9"/>
        <v>2663.5714285714289</v>
      </c>
      <c r="I232" s="482"/>
      <c r="J232" s="494">
        <v>1</v>
      </c>
      <c r="K232" s="494">
        <v>1</v>
      </c>
      <c r="L232" s="494">
        <v>1</v>
      </c>
      <c r="M232" s="305"/>
      <c r="N232" s="58" t="s">
        <v>599</v>
      </c>
      <c r="O232" s="39"/>
      <c r="P232" s="492" t="s">
        <v>411</v>
      </c>
      <c r="Q232" s="173"/>
      <c r="R232" s="487">
        <f t="shared" si="8"/>
        <v>2663.5714285714289</v>
      </c>
      <c r="S232" s="487">
        <f t="shared" si="8"/>
        <v>2663.5714285714289</v>
      </c>
      <c r="T232" s="487">
        <f t="shared" si="8"/>
        <v>2663.5714285714289</v>
      </c>
      <c r="U232" s="488">
        <f t="shared" si="7"/>
        <v>7990.7142857142862</v>
      </c>
      <c r="W232"/>
      <c r="X232"/>
      <c r="Y232"/>
      <c r="Z232"/>
      <c r="AA232"/>
    </row>
    <row r="233" spans="1:27" s="6" customFormat="1" ht="13.8" x14ac:dyDescent="0.25">
      <c r="A233" s="24" t="s">
        <v>181</v>
      </c>
      <c r="B233" s="494" t="s">
        <v>603</v>
      </c>
      <c r="C233" s="495"/>
      <c r="D233" s="496" t="s">
        <v>602</v>
      </c>
      <c r="E233" s="304"/>
      <c r="F233" s="498">
        <v>3446</v>
      </c>
      <c r="G233" s="498">
        <v>3446</v>
      </c>
      <c r="H233" s="498">
        <v>3446</v>
      </c>
      <c r="I233" s="482"/>
      <c r="J233" s="494">
        <v>1</v>
      </c>
      <c r="K233" s="494">
        <v>1</v>
      </c>
      <c r="L233" s="494">
        <v>1</v>
      </c>
      <c r="M233" s="305"/>
      <c r="N233" s="58" t="s">
        <v>599</v>
      </c>
      <c r="O233" s="39"/>
      <c r="P233" s="492" t="s">
        <v>411</v>
      </c>
      <c r="Q233" s="173"/>
      <c r="R233" s="487">
        <f t="shared" si="8"/>
        <v>3446</v>
      </c>
      <c r="S233" s="487">
        <f t="shared" si="8"/>
        <v>3446</v>
      </c>
      <c r="T233" s="487">
        <f t="shared" si="8"/>
        <v>3446</v>
      </c>
      <c r="U233" s="488">
        <f t="shared" si="7"/>
        <v>10338</v>
      </c>
      <c r="W233"/>
      <c r="X233"/>
      <c r="Y233"/>
      <c r="Z233"/>
      <c r="AA233"/>
    </row>
    <row r="234" spans="1:27" s="6" customFormat="1" ht="13.8" x14ac:dyDescent="0.25">
      <c r="A234" s="24" t="s">
        <v>181</v>
      </c>
      <c r="B234" s="494" t="s">
        <v>604</v>
      </c>
      <c r="C234" s="495"/>
      <c r="D234" s="496" t="s">
        <v>602</v>
      </c>
      <c r="E234" s="304"/>
      <c r="F234" s="498">
        <v>3446</v>
      </c>
      <c r="G234" s="498">
        <v>3446</v>
      </c>
      <c r="H234" s="498">
        <v>3446</v>
      </c>
      <c r="I234" s="482"/>
      <c r="J234" s="494">
        <v>1</v>
      </c>
      <c r="K234" s="494">
        <v>1</v>
      </c>
      <c r="L234" s="494">
        <v>1</v>
      </c>
      <c r="M234" s="305"/>
      <c r="N234" s="58" t="s">
        <v>599</v>
      </c>
      <c r="O234" s="39"/>
      <c r="P234" s="492" t="s">
        <v>411</v>
      </c>
      <c r="Q234" s="173"/>
      <c r="R234" s="487">
        <f t="shared" si="8"/>
        <v>3446</v>
      </c>
      <c r="S234" s="487">
        <f t="shared" si="8"/>
        <v>3446</v>
      </c>
      <c r="T234" s="487">
        <f t="shared" si="8"/>
        <v>3446</v>
      </c>
      <c r="U234" s="488">
        <f t="shared" si="7"/>
        <v>10338</v>
      </c>
      <c r="W234"/>
      <c r="X234"/>
      <c r="Y234"/>
      <c r="Z234"/>
      <c r="AA234"/>
    </row>
    <row r="235" spans="1:27" s="6" customFormat="1" ht="13.8" x14ac:dyDescent="0.25">
      <c r="A235" s="24" t="s">
        <v>181</v>
      </c>
      <c r="B235" s="494" t="s">
        <v>605</v>
      </c>
      <c r="C235" s="495"/>
      <c r="D235" s="496" t="s">
        <v>602</v>
      </c>
      <c r="E235" s="304"/>
      <c r="F235" s="498">
        <v>3446</v>
      </c>
      <c r="G235" s="498">
        <v>3446</v>
      </c>
      <c r="H235" s="498">
        <v>3446</v>
      </c>
      <c r="I235" s="482"/>
      <c r="J235" s="494">
        <v>26</v>
      </c>
      <c r="K235" s="494">
        <v>25</v>
      </c>
      <c r="L235" s="494">
        <v>26</v>
      </c>
      <c r="M235" s="305"/>
      <c r="N235" s="58" t="s">
        <v>599</v>
      </c>
      <c r="O235" s="39"/>
      <c r="P235" s="492" t="s">
        <v>411</v>
      </c>
      <c r="Q235" s="173"/>
      <c r="R235" s="487">
        <f t="shared" si="8"/>
        <v>89596</v>
      </c>
      <c r="S235" s="487">
        <f t="shared" si="8"/>
        <v>86150</v>
      </c>
      <c r="T235" s="487">
        <f t="shared" si="8"/>
        <v>89596</v>
      </c>
      <c r="U235" s="488">
        <f t="shared" si="7"/>
        <v>265342</v>
      </c>
      <c r="W235"/>
      <c r="X235"/>
      <c r="Y235"/>
      <c r="Z235"/>
      <c r="AA235"/>
    </row>
    <row r="236" spans="1:27" s="6" customFormat="1" x14ac:dyDescent="0.25">
      <c r="A236" s="24" t="s">
        <v>181</v>
      </c>
      <c r="B236" s="494" t="s">
        <v>606</v>
      </c>
      <c r="C236" s="495"/>
      <c r="D236" s="496" t="s">
        <v>602</v>
      </c>
      <c r="E236" s="304"/>
      <c r="F236" s="499">
        <v>20252</v>
      </c>
      <c r="G236" s="499">
        <v>20252</v>
      </c>
      <c r="H236" s="499">
        <v>20252</v>
      </c>
      <c r="I236" s="482"/>
      <c r="J236" s="494">
        <v>1</v>
      </c>
      <c r="K236" s="494">
        <v>1</v>
      </c>
      <c r="L236" s="494">
        <v>1</v>
      </c>
      <c r="M236" s="305"/>
      <c r="N236" s="58" t="s">
        <v>599</v>
      </c>
      <c r="O236" s="39"/>
      <c r="P236" s="492" t="s">
        <v>411</v>
      </c>
      <c r="Q236" s="173"/>
      <c r="R236" s="487">
        <f t="shared" si="8"/>
        <v>20252</v>
      </c>
      <c r="S236" s="487">
        <f t="shared" si="8"/>
        <v>20252</v>
      </c>
      <c r="T236" s="487">
        <f t="shared" si="8"/>
        <v>20252</v>
      </c>
      <c r="U236" s="488">
        <f t="shared" si="7"/>
        <v>60756</v>
      </c>
      <c r="W236"/>
      <c r="X236"/>
      <c r="Y236"/>
      <c r="Z236"/>
      <c r="AA236"/>
    </row>
    <row r="237" spans="1:27" s="6" customFormat="1" x14ac:dyDescent="0.25">
      <c r="A237" s="24" t="s">
        <v>181</v>
      </c>
      <c r="B237" s="494" t="s">
        <v>601</v>
      </c>
      <c r="C237" s="495"/>
      <c r="D237" s="496" t="s">
        <v>602</v>
      </c>
      <c r="E237" s="304"/>
      <c r="F237" s="497">
        <v>2663.5714285714289</v>
      </c>
      <c r="G237" s="497">
        <v>2663.5714285714289</v>
      </c>
      <c r="H237" s="497">
        <v>2663.5714285714289</v>
      </c>
      <c r="I237" s="482"/>
      <c r="J237" s="494">
        <v>1</v>
      </c>
      <c r="K237" s="494">
        <v>1</v>
      </c>
      <c r="L237" s="494">
        <v>1</v>
      </c>
      <c r="M237" s="305"/>
      <c r="N237" s="58" t="s">
        <v>599</v>
      </c>
      <c r="O237" s="39"/>
      <c r="P237" s="492" t="s">
        <v>411</v>
      </c>
      <c r="Q237" s="173"/>
      <c r="R237" s="487">
        <f t="shared" si="8"/>
        <v>2663.5714285714289</v>
      </c>
      <c r="S237" s="487">
        <f t="shared" si="8"/>
        <v>2663.5714285714289</v>
      </c>
      <c r="T237" s="487">
        <f t="shared" si="8"/>
        <v>2663.5714285714289</v>
      </c>
      <c r="U237" s="488">
        <f t="shared" si="7"/>
        <v>7990.7142857142862</v>
      </c>
      <c r="W237"/>
      <c r="X237"/>
      <c r="Y237"/>
      <c r="Z237"/>
      <c r="AA237"/>
    </row>
    <row r="238" spans="1:27" s="6" customFormat="1" x14ac:dyDescent="0.25">
      <c r="A238" s="24" t="s">
        <v>181</v>
      </c>
      <c r="B238" s="494" t="s">
        <v>607</v>
      </c>
      <c r="C238" s="495"/>
      <c r="D238" s="496" t="s">
        <v>602</v>
      </c>
      <c r="E238" s="304"/>
      <c r="F238" s="499">
        <v>20252</v>
      </c>
      <c r="G238" s="499">
        <v>20252</v>
      </c>
      <c r="H238" s="499">
        <v>20252</v>
      </c>
      <c r="I238" s="482"/>
      <c r="J238" s="494">
        <v>3</v>
      </c>
      <c r="K238" s="494">
        <v>3</v>
      </c>
      <c r="L238" s="494">
        <v>3</v>
      </c>
      <c r="M238" s="305"/>
      <c r="N238" s="58" t="s">
        <v>599</v>
      </c>
      <c r="O238" s="39"/>
      <c r="P238" s="492" t="s">
        <v>411</v>
      </c>
      <c r="Q238" s="173"/>
      <c r="R238" s="487">
        <f t="shared" si="8"/>
        <v>60756</v>
      </c>
      <c r="S238" s="487">
        <f t="shared" si="8"/>
        <v>60756</v>
      </c>
      <c r="T238" s="487">
        <f t="shared" si="8"/>
        <v>60756</v>
      </c>
      <c r="U238" s="488">
        <f t="shared" si="7"/>
        <v>182268</v>
      </c>
      <c r="W238"/>
      <c r="X238"/>
      <c r="Y238"/>
      <c r="Z238"/>
      <c r="AA238"/>
    </row>
    <row r="239" spans="1:27" s="6" customFormat="1" x14ac:dyDescent="0.25">
      <c r="A239" s="24" t="s">
        <v>181</v>
      </c>
      <c r="B239" s="494" t="s">
        <v>608</v>
      </c>
      <c r="C239" s="495"/>
      <c r="D239" s="496" t="s">
        <v>602</v>
      </c>
      <c r="E239" s="304"/>
      <c r="F239" s="499">
        <v>20252</v>
      </c>
      <c r="G239" s="499">
        <v>20252</v>
      </c>
      <c r="H239" s="499">
        <v>20252</v>
      </c>
      <c r="I239" s="482"/>
      <c r="J239" s="494">
        <v>1</v>
      </c>
      <c r="K239" s="494">
        <v>1</v>
      </c>
      <c r="L239" s="494">
        <v>1</v>
      </c>
      <c r="M239" s="305"/>
      <c r="N239" s="58" t="s">
        <v>599</v>
      </c>
      <c r="O239" s="39"/>
      <c r="P239" s="492" t="s">
        <v>411</v>
      </c>
      <c r="Q239" s="173"/>
      <c r="R239" s="487">
        <f t="shared" si="8"/>
        <v>20252</v>
      </c>
      <c r="S239" s="487">
        <f t="shared" si="8"/>
        <v>20252</v>
      </c>
      <c r="T239" s="487">
        <f t="shared" si="8"/>
        <v>20252</v>
      </c>
      <c r="U239" s="488">
        <f t="shared" si="7"/>
        <v>60756</v>
      </c>
      <c r="W239"/>
      <c r="X239"/>
      <c r="Y239"/>
      <c r="Z239"/>
      <c r="AA239"/>
    </row>
    <row r="240" spans="1:27" s="6" customFormat="1" x14ac:dyDescent="0.25">
      <c r="A240" s="24" t="s">
        <v>181</v>
      </c>
      <c r="B240" s="494" t="s">
        <v>609</v>
      </c>
      <c r="C240" s="495"/>
      <c r="D240" s="496" t="s">
        <v>602</v>
      </c>
      <c r="E240" s="304"/>
      <c r="F240" s="499">
        <v>10183</v>
      </c>
      <c r="G240" s="499">
        <v>10183</v>
      </c>
      <c r="H240" s="499">
        <v>10183</v>
      </c>
      <c r="I240" s="482"/>
      <c r="J240" s="494">
        <v>74</v>
      </c>
      <c r="K240" s="494">
        <v>73</v>
      </c>
      <c r="L240" s="494">
        <v>74</v>
      </c>
      <c r="M240" s="305"/>
      <c r="N240" s="58" t="s">
        <v>599</v>
      </c>
      <c r="O240" s="39"/>
      <c r="P240" s="492" t="s">
        <v>411</v>
      </c>
      <c r="Q240" s="173"/>
      <c r="R240" s="487">
        <f t="shared" si="8"/>
        <v>753542</v>
      </c>
      <c r="S240" s="487">
        <f t="shared" si="8"/>
        <v>743359</v>
      </c>
      <c r="T240" s="487">
        <f t="shared" si="8"/>
        <v>753542</v>
      </c>
      <c r="U240" s="488">
        <f t="shared" si="7"/>
        <v>2250443</v>
      </c>
      <c r="W240"/>
      <c r="X240"/>
      <c r="Y240"/>
      <c r="Z240"/>
      <c r="AA240"/>
    </row>
    <row r="241" spans="1:27" s="6" customFormat="1" x14ac:dyDescent="0.25">
      <c r="A241" s="24" t="s">
        <v>181</v>
      </c>
      <c r="B241" s="500" t="s">
        <v>610</v>
      </c>
      <c r="C241" s="495"/>
      <c r="D241" s="496" t="s">
        <v>602</v>
      </c>
      <c r="E241" s="304"/>
      <c r="F241" s="499">
        <v>16714.8</v>
      </c>
      <c r="G241" s="499">
        <v>16714.8</v>
      </c>
      <c r="H241" s="499">
        <v>16714.8</v>
      </c>
      <c r="I241" s="482"/>
      <c r="J241" s="494">
        <v>1</v>
      </c>
      <c r="K241" s="494">
        <v>1</v>
      </c>
      <c r="L241" s="494">
        <v>1</v>
      </c>
      <c r="M241" s="305"/>
      <c r="N241" s="58" t="s">
        <v>599</v>
      </c>
      <c r="O241" s="39"/>
      <c r="P241" s="492" t="s">
        <v>411</v>
      </c>
      <c r="Q241" s="173"/>
      <c r="R241" s="487">
        <f t="shared" si="8"/>
        <v>16714.8</v>
      </c>
      <c r="S241" s="487">
        <f t="shared" si="8"/>
        <v>16714.8</v>
      </c>
      <c r="T241" s="487">
        <f t="shared" si="8"/>
        <v>16714.8</v>
      </c>
      <c r="U241" s="488">
        <f t="shared" si="7"/>
        <v>50144.399999999994</v>
      </c>
      <c r="W241"/>
      <c r="X241"/>
      <c r="Y241"/>
      <c r="Z241"/>
      <c r="AA241"/>
    </row>
    <row r="242" spans="1:27" s="6" customFormat="1" x14ac:dyDescent="0.25">
      <c r="A242" s="24" t="s">
        <v>181</v>
      </c>
      <c r="B242" s="494" t="s">
        <v>611</v>
      </c>
      <c r="C242" s="495"/>
      <c r="D242" s="496" t="s">
        <v>602</v>
      </c>
      <c r="E242" s="304"/>
      <c r="F242" s="499">
        <v>10183</v>
      </c>
      <c r="G242" s="499">
        <v>10183</v>
      </c>
      <c r="H242" s="499">
        <v>10183</v>
      </c>
      <c r="I242" s="482"/>
      <c r="J242" s="494">
        <v>46</v>
      </c>
      <c r="K242" s="494">
        <v>46</v>
      </c>
      <c r="L242" s="494">
        <v>47</v>
      </c>
      <c r="M242" s="305"/>
      <c r="N242" s="58" t="s">
        <v>599</v>
      </c>
      <c r="O242" s="39"/>
      <c r="P242" s="492" t="s">
        <v>411</v>
      </c>
      <c r="Q242" s="173"/>
      <c r="R242" s="487">
        <f t="shared" si="8"/>
        <v>468418</v>
      </c>
      <c r="S242" s="487">
        <f t="shared" si="8"/>
        <v>468418</v>
      </c>
      <c r="T242" s="487">
        <f t="shared" si="8"/>
        <v>478601</v>
      </c>
      <c r="U242" s="488">
        <f t="shared" si="7"/>
        <v>1415437</v>
      </c>
      <c r="W242"/>
      <c r="X242"/>
      <c r="Y242"/>
      <c r="Z242"/>
      <c r="AA242"/>
    </row>
    <row r="243" spans="1:27" s="6" customFormat="1" x14ac:dyDescent="0.25">
      <c r="A243" s="24" t="s">
        <v>181</v>
      </c>
      <c r="B243" s="494" t="s">
        <v>612</v>
      </c>
      <c r="C243" s="495"/>
      <c r="D243" s="496" t="s">
        <v>602</v>
      </c>
      <c r="E243" s="304"/>
      <c r="F243" s="499">
        <v>3446</v>
      </c>
      <c r="G243" s="499">
        <v>3446</v>
      </c>
      <c r="H243" s="499">
        <v>3446</v>
      </c>
      <c r="I243" s="482"/>
      <c r="J243" s="494">
        <v>34</v>
      </c>
      <c r="K243" s="494">
        <v>36</v>
      </c>
      <c r="L243" s="494">
        <v>34</v>
      </c>
      <c r="M243" s="305"/>
      <c r="N243" s="58" t="s">
        <v>599</v>
      </c>
      <c r="O243" s="39"/>
      <c r="P243" s="492" t="s">
        <v>411</v>
      </c>
      <c r="Q243" s="173"/>
      <c r="R243" s="487">
        <f t="shared" si="8"/>
        <v>117164</v>
      </c>
      <c r="S243" s="487">
        <f t="shared" si="8"/>
        <v>124056</v>
      </c>
      <c r="T243" s="487">
        <f t="shared" si="8"/>
        <v>117164</v>
      </c>
      <c r="U243" s="488">
        <f t="shared" si="7"/>
        <v>358384</v>
      </c>
      <c r="W243"/>
      <c r="X243"/>
      <c r="Y243"/>
      <c r="Z243"/>
      <c r="AA243"/>
    </row>
    <row r="244" spans="1:27" s="6" customFormat="1" x14ac:dyDescent="0.25">
      <c r="A244" s="24" t="s">
        <v>181</v>
      </c>
      <c r="B244" s="494" t="s">
        <v>613</v>
      </c>
      <c r="C244" s="495"/>
      <c r="D244" s="496" t="s">
        <v>602</v>
      </c>
      <c r="E244" s="304"/>
      <c r="F244" s="499">
        <v>3446</v>
      </c>
      <c r="G244" s="499">
        <v>3446</v>
      </c>
      <c r="H244" s="499">
        <v>3446</v>
      </c>
      <c r="I244" s="482"/>
      <c r="J244" s="494">
        <v>35</v>
      </c>
      <c r="K244" s="494">
        <v>35</v>
      </c>
      <c r="L244" s="494">
        <v>35</v>
      </c>
      <c r="M244" s="305"/>
      <c r="N244" s="58" t="s">
        <v>599</v>
      </c>
      <c r="O244" s="39"/>
      <c r="P244" s="492" t="s">
        <v>411</v>
      </c>
      <c r="Q244" s="173"/>
      <c r="R244" s="487">
        <f t="shared" si="8"/>
        <v>120610</v>
      </c>
      <c r="S244" s="487">
        <f t="shared" si="8"/>
        <v>120610</v>
      </c>
      <c r="T244" s="487">
        <f t="shared" si="8"/>
        <v>120610</v>
      </c>
      <c r="U244" s="488">
        <f t="shared" si="7"/>
        <v>361830</v>
      </c>
      <c r="W244"/>
      <c r="X244"/>
      <c r="Y244"/>
      <c r="Z244"/>
      <c r="AA244"/>
    </row>
    <row r="245" spans="1:27" s="6" customFormat="1" x14ac:dyDescent="0.25">
      <c r="A245" s="24" t="s">
        <v>181</v>
      </c>
      <c r="B245" s="494" t="s">
        <v>614</v>
      </c>
      <c r="C245" s="495"/>
      <c r="D245" s="496" t="s">
        <v>602</v>
      </c>
      <c r="E245" s="304"/>
      <c r="F245" s="499">
        <v>3446</v>
      </c>
      <c r="G245" s="499">
        <v>3446</v>
      </c>
      <c r="H245" s="499">
        <v>3446</v>
      </c>
      <c r="I245" s="482"/>
      <c r="J245" s="494">
        <v>34</v>
      </c>
      <c r="K245" s="494">
        <v>36</v>
      </c>
      <c r="L245" s="494">
        <v>35</v>
      </c>
      <c r="M245" s="305"/>
      <c r="N245" s="58" t="s">
        <v>599</v>
      </c>
      <c r="O245" s="39"/>
      <c r="P245" s="492" t="s">
        <v>411</v>
      </c>
      <c r="Q245" s="173"/>
      <c r="R245" s="487">
        <f t="shared" si="8"/>
        <v>117164</v>
      </c>
      <c r="S245" s="487">
        <f t="shared" si="8"/>
        <v>124056</v>
      </c>
      <c r="T245" s="487">
        <f t="shared" si="8"/>
        <v>120610</v>
      </c>
      <c r="U245" s="488">
        <f t="shared" si="7"/>
        <v>361830</v>
      </c>
      <c r="W245"/>
      <c r="X245"/>
      <c r="Y245"/>
      <c r="Z245"/>
      <c r="AA245"/>
    </row>
    <row r="246" spans="1:27" s="6" customFormat="1" x14ac:dyDescent="0.25">
      <c r="A246" s="24" t="s">
        <v>181</v>
      </c>
      <c r="B246" s="494" t="s">
        <v>615</v>
      </c>
      <c r="C246" s="495"/>
      <c r="D246" s="496" t="s">
        <v>602</v>
      </c>
      <c r="E246" s="304"/>
      <c r="F246" s="499">
        <v>10183</v>
      </c>
      <c r="G246" s="499">
        <v>10183</v>
      </c>
      <c r="H246" s="499">
        <v>10183</v>
      </c>
      <c r="I246" s="482"/>
      <c r="J246" s="494">
        <v>47</v>
      </c>
      <c r="K246" s="494">
        <v>47</v>
      </c>
      <c r="L246" s="494">
        <v>45</v>
      </c>
      <c r="M246" s="305"/>
      <c r="N246" s="58" t="s">
        <v>599</v>
      </c>
      <c r="O246" s="39"/>
      <c r="P246" s="492" t="s">
        <v>411</v>
      </c>
      <c r="Q246" s="173"/>
      <c r="R246" s="487">
        <f t="shared" si="8"/>
        <v>478601</v>
      </c>
      <c r="S246" s="487">
        <f t="shared" si="8"/>
        <v>478601</v>
      </c>
      <c r="T246" s="487">
        <f t="shared" si="8"/>
        <v>458235</v>
      </c>
      <c r="U246" s="488">
        <f t="shared" si="7"/>
        <v>1415437</v>
      </c>
      <c r="W246"/>
      <c r="X246"/>
      <c r="Y246"/>
      <c r="Z246"/>
      <c r="AA246"/>
    </row>
    <row r="247" spans="1:27" s="6" customFormat="1" x14ac:dyDescent="0.25">
      <c r="A247" s="24" t="s">
        <v>181</v>
      </c>
      <c r="B247" s="494" t="s">
        <v>616</v>
      </c>
      <c r="C247" s="495"/>
      <c r="D247" s="496" t="s">
        <v>602</v>
      </c>
      <c r="E247" s="304"/>
      <c r="F247" s="499">
        <v>20252</v>
      </c>
      <c r="G247" s="499">
        <v>20252</v>
      </c>
      <c r="H247" s="499">
        <v>20252</v>
      </c>
      <c r="I247" s="482"/>
      <c r="J247" s="494">
        <v>6</v>
      </c>
      <c r="K247" s="494">
        <v>6</v>
      </c>
      <c r="L247" s="494">
        <v>6</v>
      </c>
      <c r="M247" s="305"/>
      <c r="N247" s="58" t="s">
        <v>599</v>
      </c>
      <c r="O247" s="39"/>
      <c r="P247" s="492" t="s">
        <v>411</v>
      </c>
      <c r="Q247" s="173"/>
      <c r="R247" s="487">
        <f t="shared" si="8"/>
        <v>121512</v>
      </c>
      <c r="S247" s="487">
        <f t="shared" si="8"/>
        <v>121512</v>
      </c>
      <c r="T247" s="487">
        <f t="shared" si="8"/>
        <v>121512</v>
      </c>
      <c r="U247" s="488">
        <f t="shared" si="7"/>
        <v>364536</v>
      </c>
      <c r="W247"/>
      <c r="X247"/>
      <c r="Y247"/>
      <c r="Z247"/>
      <c r="AA247"/>
    </row>
    <row r="248" spans="1:27" s="6" customFormat="1" x14ac:dyDescent="0.25">
      <c r="A248" s="24" t="s">
        <v>181</v>
      </c>
      <c r="B248" s="494" t="s">
        <v>617</v>
      </c>
      <c r="C248" s="495"/>
      <c r="D248" s="496" t="s">
        <v>602</v>
      </c>
      <c r="E248" s="304"/>
      <c r="F248" s="499">
        <v>20252</v>
      </c>
      <c r="G248" s="499">
        <v>20252</v>
      </c>
      <c r="H248" s="499">
        <v>20252</v>
      </c>
      <c r="I248" s="482"/>
      <c r="J248" s="494">
        <v>34</v>
      </c>
      <c r="K248" s="494">
        <v>34</v>
      </c>
      <c r="L248" s="494">
        <v>34</v>
      </c>
      <c r="M248" s="305"/>
      <c r="N248" s="58" t="s">
        <v>599</v>
      </c>
      <c r="O248" s="39"/>
      <c r="P248" s="492" t="s">
        <v>411</v>
      </c>
      <c r="Q248" s="173"/>
      <c r="R248" s="487">
        <f t="shared" si="8"/>
        <v>688568</v>
      </c>
      <c r="S248" s="487">
        <f t="shared" si="8"/>
        <v>688568</v>
      </c>
      <c r="T248" s="487">
        <f t="shared" si="8"/>
        <v>688568</v>
      </c>
      <c r="U248" s="488">
        <f t="shared" si="7"/>
        <v>2065704</v>
      </c>
      <c r="W248"/>
      <c r="X248"/>
      <c r="Y248"/>
      <c r="Z248"/>
      <c r="AA248"/>
    </row>
    <row r="249" spans="1:27" s="6" customFormat="1" x14ac:dyDescent="0.25">
      <c r="A249" s="24" t="s">
        <v>181</v>
      </c>
      <c r="B249" s="494" t="s">
        <v>618</v>
      </c>
      <c r="C249" s="495"/>
      <c r="D249" s="496" t="s">
        <v>602</v>
      </c>
      <c r="E249" s="304"/>
      <c r="F249" s="499">
        <v>20252</v>
      </c>
      <c r="G249" s="499">
        <v>20252</v>
      </c>
      <c r="H249" s="499">
        <v>20252</v>
      </c>
      <c r="I249" s="482"/>
      <c r="J249" s="494">
        <v>14</v>
      </c>
      <c r="K249" s="494">
        <v>14</v>
      </c>
      <c r="L249" s="494">
        <v>14</v>
      </c>
      <c r="M249" s="305"/>
      <c r="N249" s="58" t="s">
        <v>599</v>
      </c>
      <c r="O249" s="39"/>
      <c r="P249" s="492" t="s">
        <v>411</v>
      </c>
      <c r="Q249" s="173"/>
      <c r="R249" s="487">
        <f t="shared" si="8"/>
        <v>283528</v>
      </c>
      <c r="S249" s="487">
        <f t="shared" si="8"/>
        <v>283528</v>
      </c>
      <c r="T249" s="487">
        <f t="shared" si="8"/>
        <v>283528</v>
      </c>
      <c r="U249" s="488">
        <f t="shared" si="7"/>
        <v>850584</v>
      </c>
      <c r="W249"/>
      <c r="X249"/>
      <c r="Y249"/>
      <c r="Z249"/>
      <c r="AA249"/>
    </row>
    <row r="250" spans="1:27" s="6" customFormat="1" x14ac:dyDescent="0.25">
      <c r="A250" s="24" t="s">
        <v>181</v>
      </c>
      <c r="B250" s="500" t="s">
        <v>619</v>
      </c>
      <c r="C250" s="495"/>
      <c r="D250" s="496" t="s">
        <v>602</v>
      </c>
      <c r="E250" s="304"/>
      <c r="F250" s="499">
        <v>20252</v>
      </c>
      <c r="G250" s="499">
        <v>20252</v>
      </c>
      <c r="H250" s="499">
        <v>20252</v>
      </c>
      <c r="I250" s="482"/>
      <c r="J250" s="494">
        <v>1</v>
      </c>
      <c r="K250" s="494">
        <v>1</v>
      </c>
      <c r="L250" s="494">
        <v>1</v>
      </c>
      <c r="M250" s="305"/>
      <c r="N250" s="58" t="s">
        <v>599</v>
      </c>
      <c r="O250" s="39"/>
      <c r="P250" s="492" t="s">
        <v>411</v>
      </c>
      <c r="Q250" s="173"/>
      <c r="R250" s="487">
        <f t="shared" si="8"/>
        <v>20252</v>
      </c>
      <c r="S250" s="487">
        <f t="shared" si="8"/>
        <v>20252</v>
      </c>
      <c r="T250" s="487">
        <f t="shared" si="8"/>
        <v>20252</v>
      </c>
      <c r="U250" s="488">
        <f t="shared" si="7"/>
        <v>60756</v>
      </c>
      <c r="W250"/>
      <c r="X250"/>
      <c r="Y250"/>
      <c r="Z250"/>
      <c r="AA250"/>
    </row>
    <row r="251" spans="1:27" s="6" customFormat="1" x14ac:dyDescent="0.25">
      <c r="A251" s="24" t="s">
        <v>181</v>
      </c>
      <c r="B251" s="494" t="s">
        <v>620</v>
      </c>
      <c r="C251" s="495"/>
      <c r="D251" s="496" t="s">
        <v>602</v>
      </c>
      <c r="E251" s="304"/>
      <c r="F251" s="499">
        <v>20252</v>
      </c>
      <c r="G251" s="499">
        <v>20252</v>
      </c>
      <c r="H251" s="499">
        <v>20252</v>
      </c>
      <c r="I251" s="482"/>
      <c r="J251" s="494">
        <v>1</v>
      </c>
      <c r="K251" s="494">
        <v>1</v>
      </c>
      <c r="L251" s="494">
        <v>1</v>
      </c>
      <c r="M251" s="305"/>
      <c r="N251" s="58" t="s">
        <v>599</v>
      </c>
      <c r="O251" s="39"/>
      <c r="P251" s="492" t="s">
        <v>411</v>
      </c>
      <c r="Q251" s="173"/>
      <c r="R251" s="487">
        <f t="shared" si="8"/>
        <v>20252</v>
      </c>
      <c r="S251" s="487">
        <f t="shared" si="8"/>
        <v>20252</v>
      </c>
      <c r="T251" s="487">
        <f t="shared" si="8"/>
        <v>20252</v>
      </c>
      <c r="U251" s="488">
        <f t="shared" si="7"/>
        <v>60756</v>
      </c>
      <c r="W251"/>
      <c r="X251"/>
      <c r="Y251"/>
      <c r="Z251"/>
      <c r="AA251"/>
    </row>
    <row r="252" spans="1:27" s="6" customFormat="1" x14ac:dyDescent="0.25">
      <c r="A252" s="24" t="s">
        <v>181</v>
      </c>
      <c r="B252" s="494" t="s">
        <v>621</v>
      </c>
      <c r="C252" s="495"/>
      <c r="D252" s="496" t="s">
        <v>602</v>
      </c>
      <c r="E252" s="304"/>
      <c r="F252" s="499">
        <v>35102</v>
      </c>
      <c r="G252" s="499">
        <v>35102</v>
      </c>
      <c r="H252" s="499">
        <v>35102</v>
      </c>
      <c r="I252" s="482"/>
      <c r="J252" s="494">
        <v>3</v>
      </c>
      <c r="K252" s="494">
        <v>3</v>
      </c>
      <c r="L252" s="494">
        <v>3</v>
      </c>
      <c r="M252" s="305"/>
      <c r="N252" s="58" t="s">
        <v>599</v>
      </c>
      <c r="O252" s="39"/>
      <c r="P252" s="492" t="s">
        <v>411</v>
      </c>
      <c r="Q252" s="173"/>
      <c r="R252" s="487">
        <f t="shared" si="8"/>
        <v>105306</v>
      </c>
      <c r="S252" s="487">
        <f t="shared" si="8"/>
        <v>105306</v>
      </c>
      <c r="T252" s="487">
        <f t="shared" si="8"/>
        <v>105306</v>
      </c>
      <c r="U252" s="488">
        <f t="shared" si="7"/>
        <v>315918</v>
      </c>
      <c r="W252"/>
      <c r="X252"/>
      <c r="Y252"/>
      <c r="Z252"/>
      <c r="AA252"/>
    </row>
    <row r="253" spans="1:27" s="6" customFormat="1" x14ac:dyDescent="0.25">
      <c r="A253" s="24" t="s">
        <v>181</v>
      </c>
      <c r="B253" s="494" t="s">
        <v>622</v>
      </c>
      <c r="C253" s="495"/>
      <c r="D253" s="496" t="s">
        <v>602</v>
      </c>
      <c r="E253" s="304"/>
      <c r="F253" s="499">
        <v>35102</v>
      </c>
      <c r="G253" s="499">
        <v>35102</v>
      </c>
      <c r="H253" s="499">
        <v>35102</v>
      </c>
      <c r="I253" s="482"/>
      <c r="J253" s="494">
        <v>1</v>
      </c>
      <c r="K253" s="494">
        <v>1</v>
      </c>
      <c r="L253" s="494">
        <v>1</v>
      </c>
      <c r="M253" s="305"/>
      <c r="N253" s="58" t="s">
        <v>599</v>
      </c>
      <c r="O253" s="39"/>
      <c r="P253" s="492" t="s">
        <v>411</v>
      </c>
      <c r="Q253" s="173"/>
      <c r="R253" s="487">
        <f t="shared" si="8"/>
        <v>35102</v>
      </c>
      <c r="S253" s="487">
        <f t="shared" si="8"/>
        <v>35102</v>
      </c>
      <c r="T253" s="487">
        <f t="shared" si="8"/>
        <v>35102</v>
      </c>
      <c r="U253" s="488">
        <f t="shared" si="7"/>
        <v>105306</v>
      </c>
      <c r="W253"/>
      <c r="X253"/>
      <c r="Y253"/>
      <c r="Z253"/>
      <c r="AA253"/>
    </row>
    <row r="254" spans="1:27" s="6" customFormat="1" x14ac:dyDescent="0.25">
      <c r="A254" s="24" t="s">
        <v>181</v>
      </c>
      <c r="B254" s="494" t="s">
        <v>623</v>
      </c>
      <c r="C254" s="495"/>
      <c r="D254" s="496" t="s">
        <v>602</v>
      </c>
      <c r="E254" s="304"/>
      <c r="F254" s="499">
        <v>35102</v>
      </c>
      <c r="G254" s="499">
        <v>35102</v>
      </c>
      <c r="H254" s="499">
        <v>35102</v>
      </c>
      <c r="I254" s="482"/>
      <c r="J254" s="494">
        <v>1</v>
      </c>
      <c r="K254" s="494">
        <v>1</v>
      </c>
      <c r="L254" s="494">
        <v>1</v>
      </c>
      <c r="M254" s="305"/>
      <c r="N254" s="58" t="s">
        <v>599</v>
      </c>
      <c r="O254" s="39"/>
      <c r="P254" s="492" t="s">
        <v>411</v>
      </c>
      <c r="Q254" s="173"/>
      <c r="R254" s="487">
        <f t="shared" si="8"/>
        <v>35102</v>
      </c>
      <c r="S254" s="487">
        <f t="shared" si="8"/>
        <v>35102</v>
      </c>
      <c r="T254" s="487">
        <f t="shared" si="8"/>
        <v>35102</v>
      </c>
      <c r="U254" s="488">
        <f t="shared" si="7"/>
        <v>105306</v>
      </c>
      <c r="W254"/>
      <c r="X254"/>
      <c r="Y254"/>
      <c r="Z254"/>
      <c r="AA254"/>
    </row>
    <row r="255" spans="1:27" s="6" customFormat="1" x14ac:dyDescent="0.25">
      <c r="A255" s="24" t="s">
        <v>181</v>
      </c>
      <c r="B255" s="494" t="s">
        <v>21</v>
      </c>
      <c r="C255" s="495"/>
      <c r="D255" s="496" t="s">
        <v>602</v>
      </c>
      <c r="E255" s="304"/>
      <c r="F255" s="499">
        <v>40504</v>
      </c>
      <c r="G255" s="499">
        <v>40504</v>
      </c>
      <c r="H255" s="499">
        <v>40504</v>
      </c>
      <c r="I255" s="482"/>
      <c r="J255" s="494">
        <v>1</v>
      </c>
      <c r="K255" s="494">
        <v>1</v>
      </c>
      <c r="L255" s="494">
        <v>1</v>
      </c>
      <c r="M255" s="305"/>
      <c r="N255" s="58" t="s">
        <v>599</v>
      </c>
      <c r="O255" s="39"/>
      <c r="P255" s="492" t="s">
        <v>411</v>
      </c>
      <c r="Q255" s="173"/>
      <c r="R255" s="487">
        <f t="shared" si="8"/>
        <v>40504</v>
      </c>
      <c r="S255" s="487">
        <f t="shared" si="8"/>
        <v>40504</v>
      </c>
      <c r="T255" s="487">
        <f t="shared" si="8"/>
        <v>40504</v>
      </c>
      <c r="U255" s="488">
        <f t="shared" si="7"/>
        <v>121512</v>
      </c>
      <c r="W255"/>
      <c r="X255"/>
      <c r="Y255"/>
      <c r="Z255"/>
      <c r="AA255"/>
    </row>
    <row r="256" spans="1:27" s="6" customFormat="1" x14ac:dyDescent="0.25">
      <c r="A256" s="24" t="s">
        <v>181</v>
      </c>
      <c r="B256" s="494" t="s">
        <v>624</v>
      </c>
      <c r="C256" s="495"/>
      <c r="D256" s="496" t="s">
        <v>602</v>
      </c>
      <c r="E256" s="304"/>
      <c r="F256" s="499">
        <v>20252</v>
      </c>
      <c r="G256" s="499">
        <v>20252</v>
      </c>
      <c r="H256" s="499">
        <v>20252</v>
      </c>
      <c r="I256" s="482"/>
      <c r="J256" s="494">
        <v>4</v>
      </c>
      <c r="K256" s="494">
        <v>4</v>
      </c>
      <c r="L256" s="494">
        <v>4</v>
      </c>
      <c r="M256" s="305"/>
      <c r="N256" s="58" t="s">
        <v>599</v>
      </c>
      <c r="O256" s="39"/>
      <c r="P256" s="492" t="s">
        <v>411</v>
      </c>
      <c r="Q256" s="173"/>
      <c r="R256" s="487">
        <f t="shared" si="8"/>
        <v>81008</v>
      </c>
      <c r="S256" s="487">
        <f t="shared" si="8"/>
        <v>81008</v>
      </c>
      <c r="T256" s="487">
        <f t="shared" si="8"/>
        <v>81008</v>
      </c>
      <c r="U256" s="488">
        <f t="shared" si="7"/>
        <v>243024</v>
      </c>
      <c r="W256"/>
      <c r="X256"/>
      <c r="Y256"/>
      <c r="Z256"/>
      <c r="AA256"/>
    </row>
    <row r="257" spans="1:32" s="6" customFormat="1" ht="7.5" customHeight="1" x14ac:dyDescent="0.25">
      <c r="A257" s="24"/>
      <c r="B257" s="42"/>
      <c r="C257" s="7"/>
      <c r="D257" s="7"/>
      <c r="E257" s="7"/>
      <c r="F257" s="43"/>
      <c r="G257" s="43"/>
      <c r="H257" s="43"/>
      <c r="I257" s="43"/>
      <c r="J257" s="43"/>
      <c r="K257" s="43"/>
      <c r="L257" s="43"/>
      <c r="M257" s="43"/>
      <c r="N257" s="43"/>
      <c r="O257" s="43"/>
      <c r="P257" s="7"/>
      <c r="Q257" s="43"/>
      <c r="R257" s="43"/>
      <c r="S257" s="43"/>
      <c r="T257" s="43"/>
      <c r="U257" s="46"/>
      <c r="W257"/>
      <c r="X257"/>
      <c r="Y257"/>
      <c r="Z257"/>
      <c r="AA257"/>
    </row>
    <row r="258" spans="1:32" s="6" customFormat="1" x14ac:dyDescent="0.25">
      <c r="A258" s="24"/>
      <c r="B258" s="40"/>
      <c r="C258" s="40"/>
      <c r="D258" s="40"/>
      <c r="E258" s="40"/>
      <c r="F258" s="41"/>
      <c r="G258" s="41"/>
      <c r="H258" s="41"/>
      <c r="I258" s="41"/>
      <c r="J258" s="41"/>
      <c r="K258" s="41"/>
      <c r="L258" s="41"/>
      <c r="M258" s="41"/>
      <c r="N258" s="41"/>
      <c r="O258" s="41"/>
      <c r="P258" s="40"/>
      <c r="Q258" s="41"/>
      <c r="R258" s="52">
        <f>SUM(R11:R256)</f>
        <v>115327950.71285711</v>
      </c>
      <c r="S258" s="52">
        <f>SUM(S11:S256)</f>
        <v>162525576.22285703</v>
      </c>
      <c r="T258" s="52">
        <f>SUM(T11:T256)</f>
        <v>161186635.53285691</v>
      </c>
      <c r="U258" s="501">
        <f>SUM(U11:U256)</f>
        <v>439040162.4685722</v>
      </c>
      <c r="W258"/>
      <c r="X258"/>
      <c r="Y258"/>
      <c r="Z258"/>
      <c r="AA258"/>
    </row>
    <row r="259" spans="1:32" s="6" customFormat="1" x14ac:dyDescent="0.25">
      <c r="A259" s="24"/>
      <c r="B259" s="7"/>
      <c r="C259" s="7"/>
      <c r="D259" s="7"/>
      <c r="E259" s="7"/>
      <c r="F259" s="7"/>
      <c r="G259" s="7"/>
      <c r="H259" s="7"/>
      <c r="I259" s="7"/>
      <c r="J259" s="7"/>
      <c r="K259" s="7"/>
      <c r="L259" s="7"/>
      <c r="M259" s="7"/>
      <c r="N259" s="7"/>
      <c r="O259" s="7"/>
      <c r="P259" s="7"/>
      <c r="Q259" s="7"/>
      <c r="R259" s="7"/>
      <c r="S259" s="7"/>
      <c r="T259" s="7"/>
      <c r="U259" s="44"/>
      <c r="W259"/>
      <c r="X259"/>
      <c r="Y259"/>
      <c r="Z259"/>
      <c r="AA259"/>
    </row>
    <row r="260" spans="1:32" s="6" customFormat="1" x14ac:dyDescent="0.25">
      <c r="A260" s="24"/>
      <c r="B260" s="7"/>
      <c r="C260" s="7"/>
      <c r="D260" s="7"/>
      <c r="E260" s="7"/>
      <c r="F260" s="7"/>
      <c r="G260" s="7"/>
      <c r="H260" s="7"/>
      <c r="I260" s="7"/>
      <c r="J260" s="7"/>
      <c r="K260" s="7"/>
      <c r="L260" s="7"/>
      <c r="M260" s="7"/>
      <c r="N260" s="174"/>
      <c r="O260" s="7"/>
      <c r="P260" s="7"/>
      <c r="Q260" s="7"/>
      <c r="R260" s="40"/>
      <c r="S260" s="40"/>
      <c r="T260" s="57" t="s">
        <v>232</v>
      </c>
      <c r="U260" s="45">
        <f>U258/1000</f>
        <v>439040.16246857221</v>
      </c>
      <c r="W260" s="502"/>
      <c r="X260"/>
      <c r="Y260"/>
      <c r="Z260"/>
      <c r="AA260"/>
    </row>
    <row r="261" spans="1:32" s="6" customFormat="1" x14ac:dyDescent="0.25">
      <c r="A261" s="24"/>
      <c r="B261" s="7"/>
      <c r="C261" s="7"/>
      <c r="D261" s="7"/>
      <c r="E261" s="7"/>
      <c r="F261" s="7"/>
      <c r="G261" s="7"/>
      <c r="H261" s="7"/>
      <c r="I261" s="7"/>
      <c r="J261" s="7"/>
      <c r="K261" s="7"/>
      <c r="L261" s="7"/>
      <c r="M261" s="7"/>
      <c r="N261" s="7"/>
      <c r="O261" s="7"/>
      <c r="P261" s="7"/>
      <c r="Q261" s="7"/>
      <c r="R261" s="7"/>
      <c r="S261" s="7"/>
      <c r="T261" s="191"/>
      <c r="U261" s="44"/>
      <c r="W261"/>
      <c r="X261"/>
      <c r="Y261"/>
      <c r="Z261"/>
      <c r="AA261"/>
    </row>
    <row r="262" spans="1:32" s="6" customFormat="1" ht="13.8" thickBot="1" x14ac:dyDescent="0.3">
      <c r="A262" s="24"/>
      <c r="B262" s="7"/>
      <c r="C262" s="7"/>
      <c r="D262" s="7"/>
      <c r="E262" s="7"/>
      <c r="F262" s="7"/>
      <c r="G262" s="7"/>
      <c r="H262" s="7"/>
      <c r="I262" s="7"/>
      <c r="J262" s="7"/>
      <c r="K262" s="7"/>
      <c r="L262" s="7"/>
      <c r="M262" s="7"/>
      <c r="N262" s="7"/>
      <c r="O262" s="7"/>
      <c r="P262" s="1"/>
      <c r="Q262" s="1"/>
      <c r="S262" s="177"/>
      <c r="T262" s="190" t="s">
        <v>198</v>
      </c>
      <c r="U262" s="53">
        <f>'FRACCIÓN II 2do 2019'!U260+'[2]FRACCIÓN II 1er 2019'!U231</f>
        <v>716290.87190857204</v>
      </c>
      <c r="W262"/>
      <c r="X262"/>
      <c r="Y262"/>
      <c r="Z262"/>
      <c r="AA262"/>
    </row>
    <row r="263" spans="1:32" s="6" customFormat="1" ht="13.8" thickTop="1" x14ac:dyDescent="0.25">
      <c r="A263" s="24"/>
      <c r="B263" s="1"/>
      <c r="C263" s="1"/>
      <c r="D263" s="1"/>
      <c r="E263" s="1"/>
      <c r="F263" s="1"/>
      <c r="G263" s="1"/>
      <c r="H263" s="1"/>
      <c r="I263" s="1"/>
      <c r="J263" s="1"/>
      <c r="K263" s="1"/>
      <c r="L263" s="1"/>
      <c r="M263" s="1"/>
      <c r="N263" s="1"/>
      <c r="O263" s="1"/>
      <c r="P263" s="1"/>
      <c r="Q263" s="1"/>
      <c r="R263" s="1"/>
      <c r="S263" s="1"/>
      <c r="T263" s="1"/>
      <c r="U263" s="9"/>
      <c r="W263"/>
      <c r="X263"/>
      <c r="Y263"/>
      <c r="Z263"/>
      <c r="AA263"/>
    </row>
    <row r="264" spans="1:32" s="6" customFormat="1" x14ac:dyDescent="0.25">
      <c r="A264" s="24"/>
      <c r="B264" s="47"/>
      <c r="C264" s="22"/>
      <c r="D264" s="22"/>
      <c r="E264" s="22"/>
      <c r="F264" s="48"/>
      <c r="G264" s="48"/>
      <c r="H264" s="48"/>
      <c r="I264" s="48"/>
      <c r="J264" s="48"/>
      <c r="K264" s="48"/>
      <c r="L264" s="48"/>
      <c r="M264" s="48"/>
      <c r="N264" s="48"/>
      <c r="O264" s="48"/>
      <c r="P264" s="1"/>
      <c r="Q264" s="1"/>
      <c r="R264" s="503"/>
      <c r="S264" s="503"/>
      <c r="T264" s="50"/>
      <c r="U264" s="180"/>
      <c r="V264" s="22"/>
      <c r="W264" s="1"/>
      <c r="X264" s="1"/>
      <c r="Y264" s="1"/>
      <c r="Z264" s="1"/>
      <c r="AA264" s="1"/>
      <c r="AB264" s="22"/>
      <c r="AC264" s="22"/>
      <c r="AD264" s="22"/>
      <c r="AE264" s="22"/>
      <c r="AF264" s="22"/>
    </row>
    <row r="265" spans="1:32" x14ac:dyDescent="0.25">
      <c r="A265" s="10"/>
      <c r="B265" s="1"/>
      <c r="C265" s="1"/>
      <c r="D265" s="1"/>
      <c r="E265" s="1"/>
      <c r="F265" s="1"/>
      <c r="G265" s="1"/>
      <c r="H265" s="1"/>
      <c r="I265" s="1"/>
      <c r="J265" s="1"/>
      <c r="K265" s="1"/>
      <c r="L265" s="1"/>
      <c r="M265" s="1"/>
      <c r="N265" s="1"/>
      <c r="O265" s="1"/>
      <c r="P265" s="1"/>
      <c r="Q265" s="1"/>
      <c r="R265" s="503"/>
      <c r="S265" s="503"/>
      <c r="T265" s="503"/>
      <c r="U265" s="9"/>
    </row>
    <row r="266" spans="1:32" ht="13.8" thickBot="1" x14ac:dyDescent="0.3">
      <c r="A266" s="11"/>
      <c r="B266" s="12"/>
      <c r="C266" s="12"/>
      <c r="D266" s="12"/>
      <c r="E266" s="12"/>
      <c r="F266" s="12"/>
      <c r="G266" s="12"/>
      <c r="H266" s="12"/>
      <c r="I266" s="12"/>
      <c r="J266" s="12"/>
      <c r="K266" s="12"/>
      <c r="L266" s="12"/>
      <c r="M266" s="12"/>
      <c r="N266" s="12"/>
      <c r="O266" s="12"/>
      <c r="P266" s="12"/>
      <c r="Q266" s="12"/>
      <c r="R266" s="12"/>
      <c r="S266" s="12"/>
      <c r="T266" s="51"/>
      <c r="U266" s="14"/>
    </row>
    <row r="268" spans="1:32" x14ac:dyDescent="0.25">
      <c r="R268" s="49"/>
      <c r="S268" s="49"/>
      <c r="T268" s="49"/>
      <c r="U268" s="49"/>
    </row>
  </sheetData>
  <mergeCells count="17">
    <mergeCell ref="A6:P6"/>
    <mergeCell ref="R6:U6"/>
    <mergeCell ref="A1:T1"/>
    <mergeCell ref="A2:Q2"/>
    <mergeCell ref="A3:T3"/>
    <mergeCell ref="A4:T4"/>
    <mergeCell ref="A5:T5"/>
    <mergeCell ref="R8:U8"/>
    <mergeCell ref="A10:U10"/>
    <mergeCell ref="A7:A9"/>
    <mergeCell ref="B7:P7"/>
    <mergeCell ref="B8:B9"/>
    <mergeCell ref="D8:D9"/>
    <mergeCell ref="F8:H8"/>
    <mergeCell ref="J8:L8"/>
    <mergeCell ref="N8:N9"/>
    <mergeCell ref="P8:P9"/>
  </mergeCells>
  <pageMargins left="0.70866141732283472" right="0.70866141732283472" top="0.39370078740157483" bottom="0.74803149606299213" header="0.31496062992125984" footer="0.31496062992125984"/>
  <pageSetup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Z275"/>
  <sheetViews>
    <sheetView topLeftCell="A43" zoomScale="90" zoomScaleNormal="90" workbookViewId="0">
      <selection activeCell="P287" sqref="P287"/>
    </sheetView>
  </sheetViews>
  <sheetFormatPr baseColWidth="10" defaultRowHeight="13.2" x14ac:dyDescent="0.25"/>
  <cols>
    <col min="1" max="1" width="20" customWidth="1"/>
    <col min="2" max="2" width="34.5546875" customWidth="1"/>
    <col min="3" max="3" width="1" customWidth="1"/>
    <col min="4" max="4" width="14.6640625" customWidth="1"/>
    <col min="5" max="5" width="1" customWidth="1"/>
    <col min="6" max="7" width="12" bestFit="1" customWidth="1"/>
    <col min="8" max="8" width="13.44140625" bestFit="1" customWidth="1"/>
    <col min="9" max="9" width="1" customWidth="1"/>
    <col min="10" max="11" width="10.88671875" customWidth="1"/>
    <col min="12" max="12" width="11.44140625" customWidth="1"/>
    <col min="13" max="13" width="1" customWidth="1"/>
    <col min="14" max="14" width="19.44140625" customWidth="1"/>
    <col min="15" max="15" width="1" customWidth="1"/>
    <col min="16" max="16" width="16.88671875" customWidth="1"/>
    <col min="17" max="17" width="1" customWidth="1"/>
    <col min="18" max="18" width="12.6640625" customWidth="1"/>
    <col min="19" max="19" width="13" customWidth="1"/>
    <col min="20" max="20" width="13.109375" customWidth="1"/>
    <col min="21" max="21" width="13.88671875" bestFit="1" customWidth="1"/>
    <col min="22" max="22" width="14" bestFit="1" customWidth="1"/>
    <col min="24" max="24" width="6.109375" customWidth="1"/>
    <col min="25" max="25" width="7.88671875" customWidth="1"/>
  </cols>
  <sheetData>
    <row r="1" spans="1:26" ht="18.75" customHeight="1" x14ac:dyDescent="0.25">
      <c r="A1" s="690" t="s">
        <v>0</v>
      </c>
      <c r="B1" s="690"/>
      <c r="C1" s="690"/>
      <c r="D1" s="690"/>
      <c r="E1" s="690"/>
      <c r="F1" s="690"/>
      <c r="G1" s="690"/>
      <c r="H1" s="690"/>
      <c r="I1" s="690"/>
      <c r="J1" s="690"/>
      <c r="K1" s="690"/>
      <c r="L1" s="690"/>
      <c r="M1" s="690"/>
      <c r="N1" s="690"/>
      <c r="O1" s="690"/>
      <c r="P1" s="690"/>
      <c r="Q1" s="690"/>
      <c r="R1" s="690"/>
      <c r="S1" s="690"/>
      <c r="T1" s="690"/>
      <c r="U1" s="523"/>
    </row>
    <row r="2" spans="1:26" ht="12" customHeight="1" x14ac:dyDescent="0.25">
      <c r="A2" s="691" t="s">
        <v>74</v>
      </c>
      <c r="B2" s="692"/>
      <c r="C2" s="692"/>
      <c r="D2" s="692"/>
      <c r="E2" s="692"/>
      <c r="F2" s="692"/>
      <c r="G2" s="692"/>
      <c r="H2" s="692"/>
      <c r="I2" s="692"/>
      <c r="J2" s="692"/>
      <c r="K2" s="692"/>
      <c r="L2" s="692"/>
      <c r="M2" s="692"/>
      <c r="N2" s="692"/>
      <c r="O2" s="692"/>
      <c r="P2" s="692"/>
      <c r="Q2" s="692"/>
      <c r="R2" s="523"/>
      <c r="S2" s="523"/>
      <c r="T2" s="523"/>
      <c r="U2" s="523"/>
    </row>
    <row r="3" spans="1:26" ht="14.25" customHeight="1" x14ac:dyDescent="0.25">
      <c r="A3" s="693" t="s">
        <v>194</v>
      </c>
      <c r="B3" s="692"/>
      <c r="C3" s="692"/>
      <c r="D3" s="692"/>
      <c r="E3" s="692"/>
      <c r="F3" s="692"/>
      <c r="G3" s="692"/>
      <c r="H3" s="692"/>
      <c r="I3" s="692"/>
      <c r="J3" s="692"/>
      <c r="K3" s="692"/>
      <c r="L3" s="692"/>
      <c r="M3" s="692"/>
      <c r="N3" s="692"/>
      <c r="O3" s="692"/>
      <c r="P3" s="692"/>
      <c r="Q3" s="692"/>
      <c r="R3" s="692"/>
      <c r="S3" s="692"/>
      <c r="T3" s="692"/>
      <c r="U3" s="524"/>
    </row>
    <row r="4" spans="1:26" ht="13.5" customHeight="1" x14ac:dyDescent="0.25">
      <c r="A4" s="694" t="s">
        <v>1</v>
      </c>
      <c r="B4" s="695"/>
      <c r="C4" s="695"/>
      <c r="D4" s="695"/>
      <c r="E4" s="695"/>
      <c r="F4" s="695"/>
      <c r="G4" s="695"/>
      <c r="H4" s="695"/>
      <c r="I4" s="695"/>
      <c r="J4" s="695"/>
      <c r="K4" s="695"/>
      <c r="L4" s="695"/>
      <c r="M4" s="695"/>
      <c r="N4" s="695"/>
      <c r="O4" s="695"/>
      <c r="P4" s="695"/>
      <c r="Q4" s="695"/>
      <c r="R4" s="695"/>
      <c r="S4" s="695"/>
      <c r="T4" s="695"/>
      <c r="U4" s="525"/>
    </row>
    <row r="5" spans="1:26" ht="14.25" customHeight="1" x14ac:dyDescent="0.25">
      <c r="A5" s="696" t="s">
        <v>200</v>
      </c>
      <c r="B5" s="695"/>
      <c r="C5" s="695"/>
      <c r="D5" s="695"/>
      <c r="E5" s="695"/>
      <c r="F5" s="695"/>
      <c r="G5" s="695"/>
      <c r="H5" s="695"/>
      <c r="I5" s="695"/>
      <c r="J5" s="695"/>
      <c r="K5" s="695"/>
      <c r="L5" s="695"/>
      <c r="M5" s="695"/>
      <c r="N5" s="695"/>
      <c r="O5" s="695"/>
      <c r="P5" s="695"/>
      <c r="Q5" s="695"/>
      <c r="R5" s="695"/>
      <c r="S5" s="695"/>
      <c r="T5" s="695"/>
      <c r="U5" s="525"/>
    </row>
    <row r="6" spans="1:26" ht="17.399999999999999" x14ac:dyDescent="0.25">
      <c r="A6" s="686" t="s">
        <v>182</v>
      </c>
      <c r="B6" s="687"/>
      <c r="C6" s="687"/>
      <c r="D6" s="687"/>
      <c r="E6" s="687"/>
      <c r="F6" s="687"/>
      <c r="G6" s="687"/>
      <c r="H6" s="687"/>
      <c r="I6" s="687"/>
      <c r="J6" s="687"/>
      <c r="K6" s="687"/>
      <c r="L6" s="687"/>
      <c r="M6" s="687"/>
      <c r="N6" s="687"/>
      <c r="O6" s="687"/>
      <c r="P6" s="688"/>
      <c r="Q6" s="15"/>
      <c r="R6" s="689" t="s">
        <v>201</v>
      </c>
      <c r="S6" s="687"/>
      <c r="T6" s="687"/>
      <c r="U6" s="688"/>
    </row>
    <row r="7" spans="1:26" ht="30" customHeight="1" x14ac:dyDescent="0.25">
      <c r="A7" s="677" t="s">
        <v>2</v>
      </c>
      <c r="B7" s="679" t="s">
        <v>3</v>
      </c>
      <c r="C7" s="680"/>
      <c r="D7" s="680"/>
      <c r="E7" s="680"/>
      <c r="F7" s="680"/>
      <c r="G7" s="680"/>
      <c r="H7" s="680"/>
      <c r="I7" s="680"/>
      <c r="J7" s="680"/>
      <c r="K7" s="680"/>
      <c r="L7" s="680"/>
      <c r="M7" s="680"/>
      <c r="N7" s="680"/>
      <c r="O7" s="680"/>
      <c r="P7" s="681"/>
      <c r="Q7" s="20"/>
      <c r="R7" s="284"/>
      <c r="S7" s="285"/>
      <c r="T7" s="285"/>
      <c r="U7" s="286"/>
    </row>
    <row r="8" spans="1:26" ht="25.5" customHeight="1" x14ac:dyDescent="0.25">
      <c r="A8" s="678"/>
      <c r="B8" s="682" t="s">
        <v>75</v>
      </c>
      <c r="C8" s="280"/>
      <c r="D8" s="682" t="s">
        <v>4</v>
      </c>
      <c r="E8" s="282"/>
      <c r="F8" s="683" t="s">
        <v>5</v>
      </c>
      <c r="G8" s="684"/>
      <c r="H8" s="685"/>
      <c r="I8" s="16"/>
      <c r="J8" s="673" t="s">
        <v>76</v>
      </c>
      <c r="K8" s="673"/>
      <c r="L8" s="673"/>
      <c r="M8" s="18"/>
      <c r="N8" s="673" t="s">
        <v>6</v>
      </c>
      <c r="O8" s="18"/>
      <c r="P8" s="673" t="s">
        <v>7</v>
      </c>
      <c r="Q8" s="18"/>
      <c r="R8" s="673" t="s">
        <v>8</v>
      </c>
      <c r="S8" s="673"/>
      <c r="T8" s="673"/>
      <c r="U8" s="673"/>
    </row>
    <row r="9" spans="1:26" ht="27.75" customHeight="1" x14ac:dyDescent="0.25">
      <c r="A9" s="678"/>
      <c r="B9" s="682"/>
      <c r="C9" s="281"/>
      <c r="D9" s="682"/>
      <c r="E9" s="283"/>
      <c r="F9" s="26" t="s">
        <v>49</v>
      </c>
      <c r="G9" s="26" t="s">
        <v>50</v>
      </c>
      <c r="H9" s="26" t="s">
        <v>51</v>
      </c>
      <c r="I9" s="17"/>
      <c r="J9" s="26" t="s">
        <v>49</v>
      </c>
      <c r="K9" s="26" t="s">
        <v>50</v>
      </c>
      <c r="L9" s="26" t="s">
        <v>51</v>
      </c>
      <c r="M9" s="19"/>
      <c r="N9" s="677"/>
      <c r="O9" s="19"/>
      <c r="P9" s="677"/>
      <c r="Q9" s="19"/>
      <c r="R9" s="26" t="s">
        <v>49</v>
      </c>
      <c r="S9" s="26" t="s">
        <v>50</v>
      </c>
      <c r="T9" s="26" t="s">
        <v>51</v>
      </c>
      <c r="U9" s="143" t="s">
        <v>164</v>
      </c>
    </row>
    <row r="10" spans="1:26" s="6" customFormat="1" ht="6" customHeight="1" thickBot="1" x14ac:dyDescent="0.45">
      <c r="A10" s="674"/>
      <c r="B10" s="675"/>
      <c r="C10" s="675"/>
      <c r="D10" s="675"/>
      <c r="E10" s="675"/>
      <c r="F10" s="675"/>
      <c r="G10" s="675"/>
      <c r="H10" s="675"/>
      <c r="I10" s="675"/>
      <c r="J10" s="675"/>
      <c r="K10" s="675"/>
      <c r="L10" s="675"/>
      <c r="M10" s="675"/>
      <c r="N10" s="675"/>
      <c r="O10" s="675"/>
      <c r="P10" s="675"/>
      <c r="Q10" s="675"/>
      <c r="R10" s="675"/>
      <c r="S10" s="675"/>
      <c r="T10" s="675"/>
      <c r="U10" s="676"/>
      <c r="X10"/>
    </row>
    <row r="11" spans="1:26" s="6" customFormat="1" x14ac:dyDescent="0.25">
      <c r="A11" s="526" t="str">
        <f>'[3]FRACCION I 2019'!A11</f>
        <v>U. A. de Baja California</v>
      </c>
      <c r="B11" s="527" t="s">
        <v>408</v>
      </c>
      <c r="C11" s="528"/>
      <c r="D11" s="527" t="s">
        <v>409</v>
      </c>
      <c r="E11" s="529"/>
      <c r="F11" s="527">
        <v>401.34</v>
      </c>
      <c r="G11" s="527">
        <v>401.34</v>
      </c>
      <c r="H11" s="527">
        <v>401.34</v>
      </c>
      <c r="I11" s="530"/>
      <c r="J11" s="527">
        <v>33</v>
      </c>
      <c r="K11" s="527">
        <v>9</v>
      </c>
      <c r="L11" s="527">
        <v>9</v>
      </c>
      <c r="M11" s="530"/>
      <c r="N11" s="527" t="s">
        <v>410</v>
      </c>
      <c r="O11" s="531"/>
      <c r="P11" s="527" t="s">
        <v>411</v>
      </c>
      <c r="Q11" s="532"/>
      <c r="R11" s="531">
        <f t="shared" ref="R11:T26" si="0">F11*J11</f>
        <v>13244.22</v>
      </c>
      <c r="S11" s="531">
        <f t="shared" si="0"/>
        <v>3612.06</v>
      </c>
      <c r="T11" s="531">
        <f t="shared" si="0"/>
        <v>3612.06</v>
      </c>
      <c r="U11" s="533">
        <f t="shared" ref="U11:U74" si="1">R11+S11+T11</f>
        <v>20468.34</v>
      </c>
      <c r="X11"/>
      <c r="Y11"/>
      <c r="Z11"/>
    </row>
    <row r="12" spans="1:26" x14ac:dyDescent="0.25">
      <c r="A12" s="534" t="s">
        <v>181</v>
      </c>
      <c r="B12" s="22" t="s">
        <v>412</v>
      </c>
      <c r="C12" s="495"/>
      <c r="D12" s="22" t="s">
        <v>409</v>
      </c>
      <c r="E12" s="535"/>
      <c r="F12" s="22">
        <v>533.6</v>
      </c>
      <c r="G12" s="22">
        <v>533.6</v>
      </c>
      <c r="H12" s="22">
        <v>533.6</v>
      </c>
      <c r="I12" s="536"/>
      <c r="J12" s="22">
        <v>32</v>
      </c>
      <c r="K12" s="22">
        <v>38</v>
      </c>
      <c r="L12" s="22">
        <v>40</v>
      </c>
      <c r="M12" s="536"/>
      <c r="N12" s="22" t="s">
        <v>410</v>
      </c>
      <c r="O12" s="537"/>
      <c r="P12" s="22" t="s">
        <v>411</v>
      </c>
      <c r="Q12" s="538"/>
      <c r="R12" s="539">
        <f t="shared" si="0"/>
        <v>17075.2</v>
      </c>
      <c r="S12" s="539">
        <f t="shared" si="0"/>
        <v>20276.8</v>
      </c>
      <c r="T12" s="539">
        <f t="shared" si="0"/>
        <v>21344</v>
      </c>
      <c r="U12" s="540">
        <f t="shared" si="1"/>
        <v>58696</v>
      </c>
      <c r="W12" s="6"/>
    </row>
    <row r="13" spans="1:26" x14ac:dyDescent="0.25">
      <c r="A13" s="534" t="s">
        <v>181</v>
      </c>
      <c r="B13" s="22" t="s">
        <v>413</v>
      </c>
      <c r="C13" s="495"/>
      <c r="D13" s="22" t="s">
        <v>409</v>
      </c>
      <c r="E13" s="535"/>
      <c r="F13" s="22">
        <v>604.39</v>
      </c>
      <c r="G13" s="22">
        <v>604.39</v>
      </c>
      <c r="H13" s="22">
        <v>604.39</v>
      </c>
      <c r="I13" s="536"/>
      <c r="J13" s="22">
        <v>38144</v>
      </c>
      <c r="K13" s="22">
        <v>37908</v>
      </c>
      <c r="L13" s="22">
        <v>38781</v>
      </c>
      <c r="M13" s="536"/>
      <c r="N13" s="22" t="s">
        <v>410</v>
      </c>
      <c r="O13" s="537"/>
      <c r="P13" s="22" t="s">
        <v>411</v>
      </c>
      <c r="Q13" s="538"/>
      <c r="R13" s="539">
        <v>15498574.300000001</v>
      </c>
      <c r="S13" s="539">
        <v>11813721.469999999</v>
      </c>
      <c r="T13" s="539">
        <v>14587694.550000001</v>
      </c>
      <c r="U13" s="540">
        <f t="shared" si="1"/>
        <v>41899990.32</v>
      </c>
      <c r="V13" t="s">
        <v>37</v>
      </c>
      <c r="W13" s="6"/>
    </row>
    <row r="14" spans="1:26" x14ac:dyDescent="0.25">
      <c r="A14" s="534" t="s">
        <v>181</v>
      </c>
      <c r="B14" s="22" t="s">
        <v>414</v>
      </c>
      <c r="C14" s="495"/>
      <c r="D14" s="22" t="s">
        <v>409</v>
      </c>
      <c r="E14" s="535"/>
      <c r="F14" s="541">
        <v>19657.38</v>
      </c>
      <c r="G14" s="541">
        <v>19657.38</v>
      </c>
      <c r="H14" s="541">
        <v>19657.38</v>
      </c>
      <c r="I14" s="536"/>
      <c r="J14" s="22">
        <v>2</v>
      </c>
      <c r="K14" s="22">
        <v>2</v>
      </c>
      <c r="L14" s="22">
        <v>3</v>
      </c>
      <c r="M14" s="536"/>
      <c r="N14" s="22" t="s">
        <v>410</v>
      </c>
      <c r="O14" s="537"/>
      <c r="P14" s="22" t="s">
        <v>411</v>
      </c>
      <c r="Q14" s="538"/>
      <c r="R14" s="539">
        <f t="shared" si="0"/>
        <v>39314.76</v>
      </c>
      <c r="S14" s="539">
        <f t="shared" si="0"/>
        <v>39314.76</v>
      </c>
      <c r="T14" s="539">
        <f t="shared" si="0"/>
        <v>58972.14</v>
      </c>
      <c r="U14" s="540">
        <f t="shared" si="1"/>
        <v>137601.66</v>
      </c>
      <c r="W14" s="6"/>
    </row>
    <row r="15" spans="1:26" x14ac:dyDescent="0.25">
      <c r="A15" s="534" t="s">
        <v>181</v>
      </c>
      <c r="B15" s="22" t="s">
        <v>415</v>
      </c>
      <c r="C15" s="495"/>
      <c r="D15" s="22" t="s">
        <v>409</v>
      </c>
      <c r="E15" s="535"/>
      <c r="F15" s="541">
        <v>22190.98</v>
      </c>
      <c r="G15" s="541">
        <v>22190.98</v>
      </c>
      <c r="H15" s="541">
        <v>22190.98</v>
      </c>
      <c r="I15" s="536"/>
      <c r="J15" s="22">
        <v>7</v>
      </c>
      <c r="K15" s="22">
        <v>7</v>
      </c>
      <c r="L15" s="22">
        <v>7</v>
      </c>
      <c r="M15" s="536"/>
      <c r="N15" s="22" t="s">
        <v>410</v>
      </c>
      <c r="O15" s="537"/>
      <c r="P15" s="22" t="s">
        <v>411</v>
      </c>
      <c r="Q15" s="538"/>
      <c r="R15" s="539">
        <f t="shared" si="0"/>
        <v>155336.85999999999</v>
      </c>
      <c r="S15" s="539">
        <f t="shared" si="0"/>
        <v>155336.85999999999</v>
      </c>
      <c r="T15" s="539">
        <f t="shared" si="0"/>
        <v>155336.85999999999</v>
      </c>
      <c r="U15" s="540">
        <f t="shared" si="1"/>
        <v>466010.57999999996</v>
      </c>
      <c r="W15" s="6"/>
    </row>
    <row r="16" spans="1:26" x14ac:dyDescent="0.25">
      <c r="A16" s="534" t="s">
        <v>181</v>
      </c>
      <c r="B16" s="22" t="s">
        <v>416</v>
      </c>
      <c r="C16" s="495"/>
      <c r="D16" s="22" t="s">
        <v>409</v>
      </c>
      <c r="E16" s="535"/>
      <c r="F16" s="541">
        <v>24763.99</v>
      </c>
      <c r="G16" s="541">
        <v>24763.99</v>
      </c>
      <c r="H16" s="541">
        <v>24763.99</v>
      </c>
      <c r="I16" s="536"/>
      <c r="J16" s="22">
        <v>75</v>
      </c>
      <c r="K16" s="22">
        <v>72</v>
      </c>
      <c r="L16" s="22">
        <v>69</v>
      </c>
      <c r="M16" s="536"/>
      <c r="N16" s="22" t="s">
        <v>410</v>
      </c>
      <c r="O16" s="537"/>
      <c r="P16" s="22" t="s">
        <v>411</v>
      </c>
      <c r="Q16" s="538"/>
      <c r="R16" s="539">
        <f t="shared" si="0"/>
        <v>1857299.2500000002</v>
      </c>
      <c r="S16" s="539">
        <f t="shared" si="0"/>
        <v>1783007.28</v>
      </c>
      <c r="T16" s="539">
        <f t="shared" si="0"/>
        <v>1708715.31</v>
      </c>
      <c r="U16" s="540">
        <f t="shared" si="1"/>
        <v>5349021.84</v>
      </c>
      <c r="W16" s="6"/>
    </row>
    <row r="17" spans="1:23" x14ac:dyDescent="0.25">
      <c r="A17" s="534" t="s">
        <v>181</v>
      </c>
      <c r="B17" s="22" t="s">
        <v>417</v>
      </c>
      <c r="C17" s="495"/>
      <c r="D17" s="22" t="s">
        <v>409</v>
      </c>
      <c r="E17" s="535"/>
      <c r="F17" s="541">
        <v>28671.72</v>
      </c>
      <c r="G17" s="541">
        <v>28671.72</v>
      </c>
      <c r="H17" s="541">
        <v>28671.72</v>
      </c>
      <c r="I17" s="536"/>
      <c r="J17" s="22">
        <v>237</v>
      </c>
      <c r="K17" s="22">
        <v>242</v>
      </c>
      <c r="L17" s="22">
        <v>250</v>
      </c>
      <c r="M17" s="536"/>
      <c r="N17" s="22" t="s">
        <v>410</v>
      </c>
      <c r="O17" s="537"/>
      <c r="P17" s="22" t="s">
        <v>411</v>
      </c>
      <c r="Q17" s="538"/>
      <c r="R17" s="539">
        <f t="shared" si="0"/>
        <v>6795197.6400000006</v>
      </c>
      <c r="S17" s="539">
        <f t="shared" si="0"/>
        <v>6938556.2400000002</v>
      </c>
      <c r="T17" s="539">
        <f t="shared" si="0"/>
        <v>7167930</v>
      </c>
      <c r="U17" s="540">
        <f t="shared" si="1"/>
        <v>20901683.880000003</v>
      </c>
      <c r="W17" s="6"/>
    </row>
    <row r="18" spans="1:23" x14ac:dyDescent="0.25">
      <c r="A18" s="534" t="s">
        <v>181</v>
      </c>
      <c r="B18" s="22" t="s">
        <v>418</v>
      </c>
      <c r="C18" s="495"/>
      <c r="D18" s="22" t="s">
        <v>409</v>
      </c>
      <c r="E18" s="535"/>
      <c r="F18" s="541">
        <v>33880.1</v>
      </c>
      <c r="G18" s="541">
        <v>33880.1</v>
      </c>
      <c r="H18" s="541">
        <v>33880.1</v>
      </c>
      <c r="I18" s="536"/>
      <c r="J18" s="22">
        <v>405</v>
      </c>
      <c r="K18" s="22">
        <v>404</v>
      </c>
      <c r="L18" s="22">
        <v>405</v>
      </c>
      <c r="M18" s="536"/>
      <c r="N18" s="22" t="s">
        <v>410</v>
      </c>
      <c r="O18" s="537"/>
      <c r="P18" s="22" t="s">
        <v>411</v>
      </c>
      <c r="Q18" s="538"/>
      <c r="R18" s="539">
        <f t="shared" si="0"/>
        <v>13721440.5</v>
      </c>
      <c r="S18" s="539">
        <f t="shared" si="0"/>
        <v>13687560.399999999</v>
      </c>
      <c r="T18" s="539">
        <f t="shared" si="0"/>
        <v>13721440.5</v>
      </c>
      <c r="U18" s="540">
        <f t="shared" si="1"/>
        <v>41130441.399999999</v>
      </c>
      <c r="W18" s="6"/>
    </row>
    <row r="19" spans="1:23" x14ac:dyDescent="0.25">
      <c r="A19" s="534" t="s">
        <v>181</v>
      </c>
      <c r="B19" s="22" t="s">
        <v>419</v>
      </c>
      <c r="C19" s="495"/>
      <c r="D19" s="22" t="s">
        <v>409</v>
      </c>
      <c r="E19" s="535"/>
      <c r="F19" s="541">
        <v>39094.19</v>
      </c>
      <c r="G19" s="541">
        <v>39094.19</v>
      </c>
      <c r="H19" s="541">
        <v>39094.19</v>
      </c>
      <c r="I19" s="536"/>
      <c r="J19" s="22">
        <v>326</v>
      </c>
      <c r="K19" s="22">
        <v>319</v>
      </c>
      <c r="L19" s="22">
        <v>327</v>
      </c>
      <c r="M19" s="536"/>
      <c r="N19" s="22" t="s">
        <v>410</v>
      </c>
      <c r="O19" s="537"/>
      <c r="P19" s="22" t="s">
        <v>411</v>
      </c>
      <c r="Q19" s="538"/>
      <c r="R19" s="539">
        <f t="shared" si="0"/>
        <v>12744705.940000001</v>
      </c>
      <c r="S19" s="539">
        <f t="shared" si="0"/>
        <v>12471046.610000001</v>
      </c>
      <c r="T19" s="539">
        <f t="shared" si="0"/>
        <v>12783800.130000001</v>
      </c>
      <c r="U19" s="540">
        <f t="shared" si="1"/>
        <v>37999552.680000007</v>
      </c>
      <c r="V19" s="502" t="s">
        <v>37</v>
      </c>
      <c r="W19" s="6"/>
    </row>
    <row r="20" spans="1:23" x14ac:dyDescent="0.25">
      <c r="A20" s="534" t="s">
        <v>181</v>
      </c>
      <c r="B20" s="22" t="s">
        <v>420</v>
      </c>
      <c r="C20" s="495"/>
      <c r="D20" s="22" t="s">
        <v>409</v>
      </c>
      <c r="E20" s="535"/>
      <c r="F20" s="541">
        <v>7811.6</v>
      </c>
      <c r="G20" s="541">
        <v>7811.6</v>
      </c>
      <c r="H20" s="541">
        <v>7811.6</v>
      </c>
      <c r="I20" s="536"/>
      <c r="J20" s="22">
        <v>1</v>
      </c>
      <c r="K20" s="22">
        <v>1</v>
      </c>
      <c r="L20" s="22">
        <v>1</v>
      </c>
      <c r="M20" s="536"/>
      <c r="N20" s="22" t="s">
        <v>410</v>
      </c>
      <c r="O20" s="537"/>
      <c r="P20" s="22" t="s">
        <v>411</v>
      </c>
      <c r="Q20" s="538"/>
      <c r="R20" s="539">
        <f t="shared" si="0"/>
        <v>7811.6</v>
      </c>
      <c r="S20" s="539">
        <f t="shared" si="0"/>
        <v>7811.6</v>
      </c>
      <c r="T20" s="539">
        <f t="shared" si="0"/>
        <v>7811.6</v>
      </c>
      <c r="U20" s="540">
        <f t="shared" si="1"/>
        <v>23434.800000000003</v>
      </c>
      <c r="W20" s="6"/>
    </row>
    <row r="21" spans="1:23" x14ac:dyDescent="0.25">
      <c r="A21" s="534" t="s">
        <v>181</v>
      </c>
      <c r="B21" s="22" t="s">
        <v>421</v>
      </c>
      <c r="C21" s="495"/>
      <c r="D21" s="22" t="s">
        <v>409</v>
      </c>
      <c r="E21" s="535"/>
      <c r="F21" s="541">
        <v>8212.16</v>
      </c>
      <c r="G21" s="541">
        <v>8212.16</v>
      </c>
      <c r="H21" s="541">
        <v>8212.16</v>
      </c>
      <c r="I21" s="536"/>
      <c r="J21" s="22">
        <v>1</v>
      </c>
      <c r="K21" s="22">
        <v>1</v>
      </c>
      <c r="L21" s="22">
        <v>1</v>
      </c>
      <c r="M21" s="536"/>
      <c r="N21" s="22" t="s">
        <v>410</v>
      </c>
      <c r="O21" s="537"/>
      <c r="P21" s="22" t="s">
        <v>411</v>
      </c>
      <c r="Q21" s="538"/>
      <c r="R21" s="539">
        <f t="shared" si="0"/>
        <v>8212.16</v>
      </c>
      <c r="S21" s="539">
        <f t="shared" si="0"/>
        <v>8212.16</v>
      </c>
      <c r="T21" s="539">
        <f t="shared" si="0"/>
        <v>8212.16</v>
      </c>
      <c r="U21" s="540">
        <f t="shared" si="1"/>
        <v>24636.48</v>
      </c>
      <c r="W21" s="6"/>
    </row>
    <row r="22" spans="1:23" x14ac:dyDescent="0.25">
      <c r="A22" s="534" t="s">
        <v>181</v>
      </c>
      <c r="B22" s="22" t="s">
        <v>422</v>
      </c>
      <c r="C22" s="495"/>
      <c r="D22" s="22" t="s">
        <v>409</v>
      </c>
      <c r="E22" s="535"/>
      <c r="F22" s="541">
        <v>11095.47</v>
      </c>
      <c r="G22" s="541">
        <v>11095.47</v>
      </c>
      <c r="H22" s="541">
        <v>11095.47</v>
      </c>
      <c r="I22" s="536"/>
      <c r="J22" s="22">
        <v>3</v>
      </c>
      <c r="K22" s="22">
        <v>2</v>
      </c>
      <c r="L22" s="22">
        <v>2</v>
      </c>
      <c r="M22" s="536"/>
      <c r="N22" s="22" t="s">
        <v>410</v>
      </c>
      <c r="O22" s="537"/>
      <c r="P22" s="22" t="s">
        <v>411</v>
      </c>
      <c r="Q22" s="538"/>
      <c r="R22" s="539">
        <f t="shared" si="0"/>
        <v>33286.409999999996</v>
      </c>
      <c r="S22" s="539">
        <f t="shared" si="0"/>
        <v>22190.94</v>
      </c>
      <c r="T22" s="539">
        <f t="shared" si="0"/>
        <v>22190.94</v>
      </c>
      <c r="U22" s="540">
        <f t="shared" si="1"/>
        <v>77668.289999999994</v>
      </c>
      <c r="W22" s="6"/>
    </row>
    <row r="23" spans="1:23" x14ac:dyDescent="0.25">
      <c r="A23" s="534" t="s">
        <v>181</v>
      </c>
      <c r="B23" s="22" t="s">
        <v>423</v>
      </c>
      <c r="C23" s="495"/>
      <c r="D23" s="22" t="s">
        <v>409</v>
      </c>
      <c r="E23" s="535"/>
      <c r="F23" s="541">
        <v>12382</v>
      </c>
      <c r="G23" s="541">
        <v>12382</v>
      </c>
      <c r="H23" s="541">
        <v>12382</v>
      </c>
      <c r="I23" s="536"/>
      <c r="J23" s="22">
        <v>4</v>
      </c>
      <c r="K23" s="22">
        <v>4</v>
      </c>
      <c r="L23" s="22">
        <v>5</v>
      </c>
      <c r="M23" s="536"/>
      <c r="N23" s="22" t="s">
        <v>410</v>
      </c>
      <c r="O23" s="537"/>
      <c r="P23" s="22" t="s">
        <v>411</v>
      </c>
      <c r="Q23" s="538"/>
      <c r="R23" s="539">
        <f t="shared" si="0"/>
        <v>49528</v>
      </c>
      <c r="S23" s="539">
        <f t="shared" si="0"/>
        <v>49528</v>
      </c>
      <c r="T23" s="539">
        <f t="shared" si="0"/>
        <v>61910</v>
      </c>
      <c r="U23" s="540">
        <f t="shared" si="1"/>
        <v>160966</v>
      </c>
      <c r="W23" s="6"/>
    </row>
    <row r="24" spans="1:23" x14ac:dyDescent="0.25">
      <c r="A24" s="534" t="s">
        <v>181</v>
      </c>
      <c r="B24" s="22" t="s">
        <v>424</v>
      </c>
      <c r="C24" s="495"/>
      <c r="D24" s="22" t="s">
        <v>409</v>
      </c>
      <c r="E24" s="535"/>
      <c r="F24" s="541">
        <v>14335.84</v>
      </c>
      <c r="G24" s="541">
        <v>14335.84</v>
      </c>
      <c r="H24" s="541">
        <v>14335.84</v>
      </c>
      <c r="I24" s="536"/>
      <c r="J24" s="22">
        <v>5</v>
      </c>
      <c r="K24" s="22">
        <v>4</v>
      </c>
      <c r="L24" s="22">
        <v>5</v>
      </c>
      <c r="M24" s="536"/>
      <c r="N24" s="22" t="s">
        <v>410</v>
      </c>
      <c r="O24" s="537"/>
      <c r="P24" s="22" t="s">
        <v>411</v>
      </c>
      <c r="Q24" s="538"/>
      <c r="R24" s="539">
        <f t="shared" si="0"/>
        <v>71679.199999999997</v>
      </c>
      <c r="S24" s="539">
        <f t="shared" si="0"/>
        <v>57343.360000000001</v>
      </c>
      <c r="T24" s="539">
        <f t="shared" si="0"/>
        <v>71679.199999999997</v>
      </c>
      <c r="U24" s="540">
        <f t="shared" si="1"/>
        <v>200701.76</v>
      </c>
      <c r="W24" s="6"/>
    </row>
    <row r="25" spans="1:23" x14ac:dyDescent="0.25">
      <c r="A25" s="534" t="s">
        <v>181</v>
      </c>
      <c r="B25" s="22" t="s">
        <v>425</v>
      </c>
      <c r="C25" s="495"/>
      <c r="D25" s="22" t="s">
        <v>409</v>
      </c>
      <c r="E25" s="535"/>
      <c r="F25" s="541">
        <v>16940.080000000002</v>
      </c>
      <c r="G25" s="541">
        <v>16940.080000000002</v>
      </c>
      <c r="H25" s="541">
        <v>16940.080000000002</v>
      </c>
      <c r="I25" s="536"/>
      <c r="J25" s="22">
        <v>1</v>
      </c>
      <c r="K25" s="22">
        <v>1</v>
      </c>
      <c r="L25" s="22">
        <v>1</v>
      </c>
      <c r="M25" s="536"/>
      <c r="N25" s="22" t="s">
        <v>410</v>
      </c>
      <c r="O25" s="537"/>
      <c r="P25" s="22" t="s">
        <v>411</v>
      </c>
      <c r="Q25" s="538"/>
      <c r="R25" s="539">
        <f t="shared" si="0"/>
        <v>16940.080000000002</v>
      </c>
      <c r="S25" s="539">
        <f t="shared" si="0"/>
        <v>16940.080000000002</v>
      </c>
      <c r="T25" s="539">
        <f t="shared" si="0"/>
        <v>16940.080000000002</v>
      </c>
      <c r="U25" s="540">
        <f t="shared" si="1"/>
        <v>50820.240000000005</v>
      </c>
      <c r="W25" s="6"/>
    </row>
    <row r="26" spans="1:23" x14ac:dyDescent="0.25">
      <c r="A26" s="534" t="s">
        <v>181</v>
      </c>
      <c r="B26" s="22" t="s">
        <v>426</v>
      </c>
      <c r="C26" s="495"/>
      <c r="D26" s="22" t="s">
        <v>409</v>
      </c>
      <c r="E26" s="535"/>
      <c r="F26" s="541">
        <v>19547.11</v>
      </c>
      <c r="G26" s="541">
        <v>19547.11</v>
      </c>
      <c r="H26" s="541">
        <v>19547.11</v>
      </c>
      <c r="I26" s="536"/>
      <c r="J26" s="22">
        <v>3</v>
      </c>
      <c r="K26" s="22">
        <v>2</v>
      </c>
      <c r="L26" s="22">
        <v>2</v>
      </c>
      <c r="M26" s="536"/>
      <c r="N26" s="22" t="s">
        <v>410</v>
      </c>
      <c r="O26" s="537"/>
      <c r="P26" s="22" t="s">
        <v>411</v>
      </c>
      <c r="Q26" s="538"/>
      <c r="R26" s="539">
        <f t="shared" si="0"/>
        <v>58641.33</v>
      </c>
      <c r="S26" s="539">
        <f t="shared" si="0"/>
        <v>39094.22</v>
      </c>
      <c r="T26" s="539">
        <f t="shared" si="0"/>
        <v>39094.22</v>
      </c>
      <c r="U26" s="540">
        <f t="shared" si="1"/>
        <v>136829.77000000002</v>
      </c>
      <c r="W26" s="6"/>
    </row>
    <row r="27" spans="1:23" x14ac:dyDescent="0.25">
      <c r="A27" s="534" t="s">
        <v>181</v>
      </c>
      <c r="B27" s="22" t="s">
        <v>427</v>
      </c>
      <c r="C27" s="495"/>
      <c r="D27" s="22" t="s">
        <v>409</v>
      </c>
      <c r="E27" s="535"/>
      <c r="F27" s="22">
        <v>333.19</v>
      </c>
      <c r="G27" s="22">
        <v>333.19</v>
      </c>
      <c r="H27" s="22">
        <v>333.19</v>
      </c>
      <c r="I27" s="536"/>
      <c r="J27" s="22">
        <v>108</v>
      </c>
      <c r="K27" s="22">
        <v>128</v>
      </c>
      <c r="L27" s="22">
        <v>128</v>
      </c>
      <c r="M27" s="536"/>
      <c r="N27" s="22" t="s">
        <v>410</v>
      </c>
      <c r="O27" s="537"/>
      <c r="P27" s="22" t="s">
        <v>411</v>
      </c>
      <c r="Q27" s="538"/>
      <c r="R27" s="539">
        <f t="shared" ref="R27:T65" si="2">F27*J27</f>
        <v>35984.519999999997</v>
      </c>
      <c r="S27" s="539">
        <f t="shared" si="2"/>
        <v>42648.32</v>
      </c>
      <c r="T27" s="539">
        <f t="shared" si="2"/>
        <v>42648.32</v>
      </c>
      <c r="U27" s="540">
        <f t="shared" si="1"/>
        <v>121281.16</v>
      </c>
      <c r="W27" s="6"/>
    </row>
    <row r="28" spans="1:23" x14ac:dyDescent="0.25">
      <c r="A28" s="534" t="s">
        <v>181</v>
      </c>
      <c r="B28" s="22" t="s">
        <v>428</v>
      </c>
      <c r="C28" s="495"/>
      <c r="D28" s="22" t="s">
        <v>409</v>
      </c>
      <c r="E28" s="535"/>
      <c r="F28" s="22">
        <v>390.05</v>
      </c>
      <c r="G28" s="22">
        <v>390.05</v>
      </c>
      <c r="H28" s="22">
        <v>390.05</v>
      </c>
      <c r="I28" s="536"/>
      <c r="J28" s="22">
        <v>158</v>
      </c>
      <c r="K28" s="22">
        <v>121</v>
      </c>
      <c r="L28" s="22">
        <v>129</v>
      </c>
      <c r="M28" s="536"/>
      <c r="N28" s="22" t="s">
        <v>410</v>
      </c>
      <c r="O28" s="537"/>
      <c r="P28" s="22" t="s">
        <v>411</v>
      </c>
      <c r="Q28" s="538"/>
      <c r="R28" s="539">
        <f t="shared" si="2"/>
        <v>61627.9</v>
      </c>
      <c r="S28" s="539">
        <f t="shared" si="2"/>
        <v>47196.05</v>
      </c>
      <c r="T28" s="539">
        <f t="shared" si="2"/>
        <v>50316.450000000004</v>
      </c>
      <c r="U28" s="540">
        <f t="shared" si="1"/>
        <v>159140.40000000002</v>
      </c>
      <c r="W28" s="6"/>
    </row>
    <row r="29" spans="1:23" x14ac:dyDescent="0.25">
      <c r="A29" s="534" t="s">
        <v>181</v>
      </c>
      <c r="B29" s="22" t="s">
        <v>429</v>
      </c>
      <c r="C29" s="495"/>
      <c r="D29" s="22" t="s">
        <v>409</v>
      </c>
      <c r="E29" s="535"/>
      <c r="F29" s="22">
        <v>490.74</v>
      </c>
      <c r="G29" s="22">
        <v>490.74</v>
      </c>
      <c r="H29" s="22">
        <v>490.74</v>
      </c>
      <c r="I29" s="536"/>
      <c r="J29" s="22">
        <v>225</v>
      </c>
      <c r="K29" s="22">
        <v>255</v>
      </c>
      <c r="L29" s="22">
        <v>258</v>
      </c>
      <c r="M29" s="536"/>
      <c r="N29" s="22" t="s">
        <v>410</v>
      </c>
      <c r="O29" s="537"/>
      <c r="P29" s="22" t="s">
        <v>411</v>
      </c>
      <c r="Q29" s="538"/>
      <c r="R29" s="539">
        <f t="shared" si="2"/>
        <v>110416.5</v>
      </c>
      <c r="S29" s="539">
        <f t="shared" si="2"/>
        <v>125138.7</v>
      </c>
      <c r="T29" s="539">
        <f t="shared" si="2"/>
        <v>126610.92</v>
      </c>
      <c r="U29" s="540">
        <f t="shared" si="1"/>
        <v>362166.12</v>
      </c>
      <c r="W29" s="6"/>
    </row>
    <row r="30" spans="1:23" x14ac:dyDescent="0.25">
      <c r="A30" s="534" t="s">
        <v>181</v>
      </c>
      <c r="B30" s="22" t="s">
        <v>430</v>
      </c>
      <c r="C30" s="495"/>
      <c r="D30" s="22" t="s">
        <v>409</v>
      </c>
      <c r="E30" s="535"/>
      <c r="F30" s="22">
        <v>508.83</v>
      </c>
      <c r="G30" s="22">
        <v>508.83</v>
      </c>
      <c r="H30" s="22">
        <v>508.83</v>
      </c>
      <c r="I30" s="536"/>
      <c r="J30" s="22">
        <v>12809</v>
      </c>
      <c r="K30" s="22">
        <v>12630</v>
      </c>
      <c r="L30" s="22">
        <v>12805</v>
      </c>
      <c r="M30" s="536"/>
      <c r="N30" s="22" t="s">
        <v>410</v>
      </c>
      <c r="O30" s="537"/>
      <c r="P30" s="22" t="s">
        <v>411</v>
      </c>
      <c r="Q30" s="538"/>
      <c r="R30" s="539">
        <f t="shared" si="2"/>
        <v>6517603.4699999997</v>
      </c>
      <c r="S30" s="539">
        <f t="shared" si="2"/>
        <v>6426522.8999999994</v>
      </c>
      <c r="T30" s="539">
        <f t="shared" si="2"/>
        <v>6515568.1499999994</v>
      </c>
      <c r="U30" s="540">
        <f t="shared" si="1"/>
        <v>19459694.52</v>
      </c>
      <c r="W30" s="6"/>
    </row>
    <row r="31" spans="1:23" x14ac:dyDescent="0.25">
      <c r="A31" s="534" t="s">
        <v>181</v>
      </c>
      <c r="B31" s="22" t="s">
        <v>431</v>
      </c>
      <c r="C31" s="495"/>
      <c r="D31" s="22" t="s">
        <v>409</v>
      </c>
      <c r="E31" s="535"/>
      <c r="F31" s="22">
        <v>320.11</v>
      </c>
      <c r="G31" s="22">
        <v>320.11</v>
      </c>
      <c r="H31" s="22">
        <v>320.11</v>
      </c>
      <c r="I31" s="536"/>
      <c r="J31" s="22">
        <v>207</v>
      </c>
      <c r="K31" s="22">
        <v>213</v>
      </c>
      <c r="L31" s="22">
        <v>216</v>
      </c>
      <c r="M31" s="536"/>
      <c r="N31" s="22" t="s">
        <v>410</v>
      </c>
      <c r="O31" s="537"/>
      <c r="P31" s="22" t="s">
        <v>411</v>
      </c>
      <c r="Q31" s="538"/>
      <c r="R31" s="539">
        <f t="shared" si="2"/>
        <v>66262.77</v>
      </c>
      <c r="S31" s="539">
        <f t="shared" si="2"/>
        <v>68183.430000000008</v>
      </c>
      <c r="T31" s="539">
        <f t="shared" si="2"/>
        <v>69143.760000000009</v>
      </c>
      <c r="U31" s="540">
        <f t="shared" si="1"/>
        <v>203589.96000000002</v>
      </c>
      <c r="W31" s="6"/>
    </row>
    <row r="32" spans="1:23" x14ac:dyDescent="0.25">
      <c r="A32" s="534" t="s">
        <v>181</v>
      </c>
      <c r="B32" s="22" t="s">
        <v>432</v>
      </c>
      <c r="C32" s="495"/>
      <c r="D32" s="22" t="s">
        <v>409</v>
      </c>
      <c r="E32" s="535"/>
      <c r="F32" s="22">
        <v>656.85</v>
      </c>
      <c r="G32" s="22">
        <v>656.85</v>
      </c>
      <c r="H32" s="22">
        <v>656.85</v>
      </c>
      <c r="I32" s="536"/>
      <c r="J32" s="22">
        <v>18</v>
      </c>
      <c r="K32" s="22">
        <v>34</v>
      </c>
      <c r="L32" s="22">
        <v>34</v>
      </c>
      <c r="M32" s="536"/>
      <c r="N32" s="22" t="s">
        <v>410</v>
      </c>
      <c r="O32" s="537"/>
      <c r="P32" s="22" t="s">
        <v>411</v>
      </c>
      <c r="Q32" s="538"/>
      <c r="R32" s="539">
        <f t="shared" si="2"/>
        <v>11823.300000000001</v>
      </c>
      <c r="S32" s="539">
        <f t="shared" si="2"/>
        <v>22332.9</v>
      </c>
      <c r="T32" s="539">
        <f t="shared" si="2"/>
        <v>22332.9</v>
      </c>
      <c r="U32" s="540">
        <f t="shared" si="1"/>
        <v>56489.100000000006</v>
      </c>
      <c r="W32" s="6"/>
    </row>
    <row r="33" spans="1:23" x14ac:dyDescent="0.25">
      <c r="A33" s="534" t="s">
        <v>181</v>
      </c>
      <c r="B33" s="22" t="s">
        <v>433</v>
      </c>
      <c r="C33" s="495"/>
      <c r="D33" s="22" t="s">
        <v>409</v>
      </c>
      <c r="E33" s="535"/>
      <c r="F33" s="22">
        <v>711.58</v>
      </c>
      <c r="G33" s="22">
        <v>711.58</v>
      </c>
      <c r="H33" s="22">
        <v>711.58</v>
      </c>
      <c r="I33" s="536"/>
      <c r="J33" s="22">
        <v>59</v>
      </c>
      <c r="K33" s="22">
        <v>78</v>
      </c>
      <c r="L33" s="22">
        <v>78</v>
      </c>
      <c r="M33" s="536"/>
      <c r="N33" s="22" t="s">
        <v>410</v>
      </c>
      <c r="O33" s="537"/>
      <c r="P33" s="22" t="s">
        <v>411</v>
      </c>
      <c r="Q33" s="538"/>
      <c r="R33" s="539">
        <f t="shared" si="2"/>
        <v>41983.22</v>
      </c>
      <c r="S33" s="539">
        <f t="shared" si="2"/>
        <v>55503.240000000005</v>
      </c>
      <c r="T33" s="539">
        <f t="shared" si="2"/>
        <v>55503.240000000005</v>
      </c>
      <c r="U33" s="540">
        <f t="shared" si="1"/>
        <v>152989.70000000001</v>
      </c>
      <c r="W33" s="6"/>
    </row>
    <row r="34" spans="1:23" x14ac:dyDescent="0.25">
      <c r="A34" s="534" t="s">
        <v>181</v>
      </c>
      <c r="B34" s="22" t="s">
        <v>434</v>
      </c>
      <c r="C34" s="495"/>
      <c r="D34" s="22" t="s">
        <v>409</v>
      </c>
      <c r="E34" s="535"/>
      <c r="F34" s="22">
        <v>766.5</v>
      </c>
      <c r="G34" s="22">
        <v>766.5</v>
      </c>
      <c r="H34" s="22">
        <v>766.5</v>
      </c>
      <c r="I34" s="536"/>
      <c r="J34" s="22">
        <v>61</v>
      </c>
      <c r="K34" s="22">
        <v>63</v>
      </c>
      <c r="L34" s="22">
        <v>51</v>
      </c>
      <c r="M34" s="536"/>
      <c r="N34" s="22" t="s">
        <v>410</v>
      </c>
      <c r="O34" s="537"/>
      <c r="P34" s="22" t="s">
        <v>411</v>
      </c>
      <c r="Q34" s="538"/>
      <c r="R34" s="539">
        <f t="shared" si="2"/>
        <v>46756.5</v>
      </c>
      <c r="S34" s="539">
        <f t="shared" si="2"/>
        <v>48289.5</v>
      </c>
      <c r="T34" s="539">
        <f t="shared" si="2"/>
        <v>39091.5</v>
      </c>
      <c r="U34" s="540">
        <f t="shared" si="1"/>
        <v>134137.5</v>
      </c>
      <c r="W34" s="6"/>
    </row>
    <row r="35" spans="1:23" x14ac:dyDescent="0.25">
      <c r="A35" s="534" t="s">
        <v>181</v>
      </c>
      <c r="B35" s="22" t="s">
        <v>435</v>
      </c>
      <c r="C35" s="495"/>
      <c r="D35" s="22" t="s">
        <v>409</v>
      </c>
      <c r="E35" s="535"/>
      <c r="F35" s="22">
        <v>875.83</v>
      </c>
      <c r="G35" s="22">
        <v>875.83</v>
      </c>
      <c r="H35" s="22">
        <v>875.83</v>
      </c>
      <c r="I35" s="536"/>
      <c r="J35" s="22">
        <v>4</v>
      </c>
      <c r="K35" s="22">
        <v>7</v>
      </c>
      <c r="L35" s="22">
        <v>7</v>
      </c>
      <c r="M35" s="536"/>
      <c r="N35" s="22" t="s">
        <v>410</v>
      </c>
      <c r="O35" s="537"/>
      <c r="P35" s="22" t="s">
        <v>411</v>
      </c>
      <c r="Q35" s="538"/>
      <c r="R35" s="539">
        <f t="shared" si="2"/>
        <v>3503.32</v>
      </c>
      <c r="S35" s="539">
        <f t="shared" si="2"/>
        <v>6130.81</v>
      </c>
      <c r="T35" s="539">
        <f t="shared" si="2"/>
        <v>6130.81</v>
      </c>
      <c r="U35" s="540">
        <f t="shared" si="1"/>
        <v>15764.940000000002</v>
      </c>
      <c r="W35" s="6"/>
    </row>
    <row r="36" spans="1:23" x14ac:dyDescent="0.25">
      <c r="A36" s="534" t="s">
        <v>181</v>
      </c>
      <c r="B36" s="22" t="s">
        <v>436</v>
      </c>
      <c r="C36" s="495"/>
      <c r="D36" s="22" t="s">
        <v>409</v>
      </c>
      <c r="E36" s="535"/>
      <c r="F36" s="22">
        <v>875.83</v>
      </c>
      <c r="G36" s="22">
        <v>875.83</v>
      </c>
      <c r="H36" s="22">
        <v>875.83</v>
      </c>
      <c r="I36" s="536"/>
      <c r="J36" s="22">
        <v>77</v>
      </c>
      <c r="K36" s="22">
        <v>66</v>
      </c>
      <c r="L36" s="22">
        <v>80</v>
      </c>
      <c r="M36" s="536"/>
      <c r="N36" s="22" t="s">
        <v>410</v>
      </c>
      <c r="O36" s="537"/>
      <c r="P36" s="22" t="s">
        <v>411</v>
      </c>
      <c r="Q36" s="538"/>
      <c r="R36" s="539">
        <f t="shared" si="2"/>
        <v>67438.91</v>
      </c>
      <c r="S36" s="539">
        <f t="shared" si="2"/>
        <v>57804.780000000006</v>
      </c>
      <c r="T36" s="539">
        <f t="shared" si="2"/>
        <v>70066.400000000009</v>
      </c>
      <c r="U36" s="540">
        <f t="shared" si="1"/>
        <v>195310.09000000003</v>
      </c>
      <c r="W36" s="6"/>
    </row>
    <row r="37" spans="1:23" x14ac:dyDescent="0.25">
      <c r="A37" s="534" t="s">
        <v>181</v>
      </c>
      <c r="B37" s="22" t="s">
        <v>437</v>
      </c>
      <c r="C37" s="495"/>
      <c r="D37" s="22" t="s">
        <v>409</v>
      </c>
      <c r="E37" s="535"/>
      <c r="F37" s="22">
        <v>985.57</v>
      </c>
      <c r="G37" s="22">
        <v>985.57</v>
      </c>
      <c r="H37" s="22">
        <v>985.57</v>
      </c>
      <c r="I37" s="536"/>
      <c r="J37" s="22">
        <v>48</v>
      </c>
      <c r="K37" s="22">
        <v>35</v>
      </c>
      <c r="L37" s="22">
        <v>29</v>
      </c>
      <c r="M37" s="536"/>
      <c r="N37" s="22" t="s">
        <v>410</v>
      </c>
      <c r="O37" s="537"/>
      <c r="P37" s="22" t="s">
        <v>411</v>
      </c>
      <c r="Q37" s="538"/>
      <c r="R37" s="539">
        <f t="shared" si="2"/>
        <v>47307.360000000001</v>
      </c>
      <c r="S37" s="539">
        <f t="shared" si="2"/>
        <v>34494.950000000004</v>
      </c>
      <c r="T37" s="539">
        <f t="shared" si="2"/>
        <v>28581.530000000002</v>
      </c>
      <c r="U37" s="540">
        <f t="shared" si="1"/>
        <v>110383.84</v>
      </c>
      <c r="W37" s="6"/>
    </row>
    <row r="38" spans="1:23" x14ac:dyDescent="0.25">
      <c r="A38" s="534" t="s">
        <v>181</v>
      </c>
      <c r="B38" s="22" t="s">
        <v>438</v>
      </c>
      <c r="C38" s="495"/>
      <c r="D38" s="22" t="s">
        <v>409</v>
      </c>
      <c r="E38" s="535"/>
      <c r="F38" s="541">
        <v>1094.73</v>
      </c>
      <c r="G38" s="541">
        <v>1094.73</v>
      </c>
      <c r="H38" s="541">
        <v>1094.73</v>
      </c>
      <c r="I38" s="536"/>
      <c r="J38" s="22">
        <v>31</v>
      </c>
      <c r="K38" s="22">
        <v>17</v>
      </c>
      <c r="L38" s="22">
        <v>21</v>
      </c>
      <c r="M38" s="536"/>
      <c r="N38" s="22" t="s">
        <v>410</v>
      </c>
      <c r="O38" s="537"/>
      <c r="P38" s="22" t="s">
        <v>411</v>
      </c>
      <c r="Q38" s="538"/>
      <c r="R38" s="539">
        <f t="shared" si="2"/>
        <v>33936.629999999997</v>
      </c>
      <c r="S38" s="539">
        <f t="shared" si="2"/>
        <v>18610.41</v>
      </c>
      <c r="T38" s="539">
        <f t="shared" si="2"/>
        <v>22989.33</v>
      </c>
      <c r="U38" s="540">
        <f t="shared" si="1"/>
        <v>75536.37</v>
      </c>
      <c r="W38" s="6"/>
    </row>
    <row r="39" spans="1:23" x14ac:dyDescent="0.25">
      <c r="A39" s="534" t="s">
        <v>181</v>
      </c>
      <c r="B39" s="22" t="s">
        <v>439</v>
      </c>
      <c r="C39" s="495"/>
      <c r="D39" s="22" t="s">
        <v>409</v>
      </c>
      <c r="E39" s="535"/>
      <c r="F39" s="541">
        <v>9828.6299999999992</v>
      </c>
      <c r="G39" s="541">
        <v>9828.6299999999992</v>
      </c>
      <c r="H39" s="541">
        <v>9828.6299999999992</v>
      </c>
      <c r="I39" s="536"/>
      <c r="J39" s="22">
        <v>1</v>
      </c>
      <c r="K39" s="22">
        <v>1</v>
      </c>
      <c r="L39" s="22">
        <v>1</v>
      </c>
      <c r="M39" s="536"/>
      <c r="N39" s="22" t="s">
        <v>410</v>
      </c>
      <c r="O39" s="537"/>
      <c r="P39" s="22" t="s">
        <v>411</v>
      </c>
      <c r="Q39" s="538"/>
      <c r="R39" s="539">
        <f t="shared" si="2"/>
        <v>9828.6299999999992</v>
      </c>
      <c r="S39" s="539">
        <f t="shared" si="2"/>
        <v>9828.6299999999992</v>
      </c>
      <c r="T39" s="539">
        <f t="shared" si="2"/>
        <v>9828.6299999999992</v>
      </c>
      <c r="U39" s="540">
        <f t="shared" si="1"/>
        <v>29485.89</v>
      </c>
      <c r="W39" s="6"/>
    </row>
    <row r="40" spans="1:23" x14ac:dyDescent="0.25">
      <c r="A40" s="534" t="s">
        <v>181</v>
      </c>
      <c r="B40" s="22" t="s">
        <v>440</v>
      </c>
      <c r="C40" s="495"/>
      <c r="D40" s="22" t="s">
        <v>409</v>
      </c>
      <c r="E40" s="535"/>
      <c r="F40" s="541">
        <v>12871.07</v>
      </c>
      <c r="G40" s="541">
        <v>12871.07</v>
      </c>
      <c r="H40" s="541">
        <v>12871.07</v>
      </c>
      <c r="I40" s="536"/>
      <c r="J40" s="22">
        <v>2</v>
      </c>
      <c r="K40" s="22">
        <v>2</v>
      </c>
      <c r="L40" s="22">
        <v>2</v>
      </c>
      <c r="M40" s="536"/>
      <c r="N40" s="22" t="s">
        <v>410</v>
      </c>
      <c r="O40" s="537"/>
      <c r="P40" s="22" t="s">
        <v>411</v>
      </c>
      <c r="Q40" s="538"/>
      <c r="R40" s="539">
        <f t="shared" si="2"/>
        <v>25742.14</v>
      </c>
      <c r="S40" s="539">
        <f t="shared" si="2"/>
        <v>25742.14</v>
      </c>
      <c r="T40" s="539">
        <f t="shared" si="2"/>
        <v>25742.14</v>
      </c>
      <c r="U40" s="540">
        <f t="shared" si="1"/>
        <v>77226.42</v>
      </c>
      <c r="W40" s="6"/>
    </row>
    <row r="41" spans="1:23" x14ac:dyDescent="0.25">
      <c r="A41" s="534" t="s">
        <v>181</v>
      </c>
      <c r="B41" s="22" t="s">
        <v>441</v>
      </c>
      <c r="C41" s="495"/>
      <c r="D41" s="22" t="s">
        <v>409</v>
      </c>
      <c r="E41" s="535"/>
      <c r="F41" s="541">
        <v>16021.14</v>
      </c>
      <c r="G41" s="541">
        <v>16021.14</v>
      </c>
      <c r="H41" s="541">
        <v>16021.14</v>
      </c>
      <c r="I41" s="536"/>
      <c r="J41" s="22">
        <v>10</v>
      </c>
      <c r="K41" s="22">
        <v>9</v>
      </c>
      <c r="L41" s="22">
        <v>7</v>
      </c>
      <c r="M41" s="536"/>
      <c r="N41" s="22" t="s">
        <v>410</v>
      </c>
      <c r="O41" s="537"/>
      <c r="P41" s="22" t="s">
        <v>411</v>
      </c>
      <c r="Q41" s="538"/>
      <c r="R41" s="539">
        <f t="shared" si="2"/>
        <v>160211.4</v>
      </c>
      <c r="S41" s="539">
        <f t="shared" si="2"/>
        <v>144190.26</v>
      </c>
      <c r="T41" s="539">
        <f t="shared" si="2"/>
        <v>112147.98</v>
      </c>
      <c r="U41" s="540">
        <f t="shared" si="1"/>
        <v>416549.64</v>
      </c>
      <c r="W41" s="6"/>
    </row>
    <row r="42" spans="1:23" x14ac:dyDescent="0.25">
      <c r="A42" s="534" t="s">
        <v>181</v>
      </c>
      <c r="B42" s="22" t="s">
        <v>442</v>
      </c>
      <c r="C42" s="495"/>
      <c r="D42" s="22" t="s">
        <v>409</v>
      </c>
      <c r="E42" s="535"/>
      <c r="F42" s="541">
        <v>19221.89</v>
      </c>
      <c r="G42" s="541">
        <v>19221.89</v>
      </c>
      <c r="H42" s="541">
        <v>19221.89</v>
      </c>
      <c r="I42" s="536"/>
      <c r="J42" s="22">
        <v>29</v>
      </c>
      <c r="K42" s="22">
        <v>29</v>
      </c>
      <c r="L42" s="22">
        <v>31</v>
      </c>
      <c r="M42" s="536"/>
      <c r="N42" s="22" t="s">
        <v>410</v>
      </c>
      <c r="O42" s="537"/>
      <c r="P42" s="22" t="s">
        <v>411</v>
      </c>
      <c r="Q42" s="538"/>
      <c r="R42" s="539">
        <f t="shared" si="2"/>
        <v>557434.80999999994</v>
      </c>
      <c r="S42" s="539">
        <f t="shared" si="2"/>
        <v>557434.80999999994</v>
      </c>
      <c r="T42" s="539">
        <f t="shared" si="2"/>
        <v>595878.59</v>
      </c>
      <c r="U42" s="540">
        <f t="shared" si="1"/>
        <v>1710748.21</v>
      </c>
      <c r="W42" s="6"/>
    </row>
    <row r="43" spans="1:23" x14ac:dyDescent="0.25">
      <c r="A43" s="534" t="s">
        <v>181</v>
      </c>
      <c r="B43" s="22" t="s">
        <v>443</v>
      </c>
      <c r="C43" s="495"/>
      <c r="D43" s="22" t="s">
        <v>409</v>
      </c>
      <c r="E43" s="535"/>
      <c r="F43" s="541">
        <v>20771.55</v>
      </c>
      <c r="G43" s="541">
        <v>20771.55</v>
      </c>
      <c r="H43" s="541">
        <v>20771.55</v>
      </c>
      <c r="I43" s="536"/>
      <c r="J43" s="22">
        <v>46</v>
      </c>
      <c r="K43" s="22">
        <v>45</v>
      </c>
      <c r="L43" s="22">
        <v>44</v>
      </c>
      <c r="M43" s="536"/>
      <c r="N43" s="22" t="s">
        <v>410</v>
      </c>
      <c r="O43" s="537"/>
      <c r="P43" s="22" t="s">
        <v>411</v>
      </c>
      <c r="Q43" s="538"/>
      <c r="R43" s="539">
        <f t="shared" si="2"/>
        <v>955491.29999999993</v>
      </c>
      <c r="S43" s="539">
        <f t="shared" si="2"/>
        <v>934719.75</v>
      </c>
      <c r="T43" s="539">
        <f t="shared" si="2"/>
        <v>913948.2</v>
      </c>
      <c r="U43" s="540">
        <f t="shared" si="1"/>
        <v>2804159.25</v>
      </c>
      <c r="W43" s="6"/>
    </row>
    <row r="44" spans="1:23" x14ac:dyDescent="0.25">
      <c r="A44" s="534" t="s">
        <v>181</v>
      </c>
      <c r="B44" s="22" t="s">
        <v>444</v>
      </c>
      <c r="C44" s="495"/>
      <c r="D44" s="22" t="s">
        <v>409</v>
      </c>
      <c r="E44" s="535"/>
      <c r="F44" s="541">
        <v>21896.880000000001</v>
      </c>
      <c r="G44" s="541">
        <v>21896.880000000001</v>
      </c>
      <c r="H44" s="541">
        <v>21896.880000000001</v>
      </c>
      <c r="I44" s="536"/>
      <c r="J44" s="22">
        <v>98</v>
      </c>
      <c r="K44" s="22">
        <v>100</v>
      </c>
      <c r="L44" s="22">
        <v>105</v>
      </c>
      <c r="M44" s="536"/>
      <c r="N44" s="22" t="s">
        <v>410</v>
      </c>
      <c r="O44" s="537"/>
      <c r="P44" s="22" t="s">
        <v>411</v>
      </c>
      <c r="Q44" s="538"/>
      <c r="R44" s="539">
        <f t="shared" si="2"/>
        <v>2145894.2400000002</v>
      </c>
      <c r="S44" s="539">
        <f t="shared" si="2"/>
        <v>2189688</v>
      </c>
      <c r="T44" s="539">
        <f t="shared" si="2"/>
        <v>2299172.4</v>
      </c>
      <c r="U44" s="540">
        <f t="shared" si="1"/>
        <v>6634754.6400000006</v>
      </c>
      <c r="W44" s="6"/>
    </row>
    <row r="45" spans="1:23" x14ac:dyDescent="0.25">
      <c r="A45" s="534" t="s">
        <v>181</v>
      </c>
      <c r="B45" s="22" t="s">
        <v>445</v>
      </c>
      <c r="C45" s="495"/>
      <c r="D45" s="22" t="s">
        <v>409</v>
      </c>
      <c r="E45" s="535"/>
      <c r="F45" s="541">
        <v>24447.3</v>
      </c>
      <c r="G45" s="541">
        <v>24447.3</v>
      </c>
      <c r="H45" s="541">
        <v>24447.3</v>
      </c>
      <c r="I45" s="536"/>
      <c r="J45" s="22">
        <v>91</v>
      </c>
      <c r="K45" s="22">
        <v>90</v>
      </c>
      <c r="L45" s="22">
        <v>93</v>
      </c>
      <c r="M45" s="536"/>
      <c r="N45" s="22" t="s">
        <v>410</v>
      </c>
      <c r="O45" s="537"/>
      <c r="P45" s="22" t="s">
        <v>411</v>
      </c>
      <c r="Q45" s="538"/>
      <c r="R45" s="539">
        <f t="shared" si="2"/>
        <v>2224704.2999999998</v>
      </c>
      <c r="S45" s="539">
        <f t="shared" si="2"/>
        <v>2200257</v>
      </c>
      <c r="T45" s="539">
        <f t="shared" si="2"/>
        <v>2273598.9</v>
      </c>
      <c r="U45" s="540">
        <f t="shared" si="1"/>
        <v>6698560.1999999993</v>
      </c>
      <c r="W45" s="6"/>
    </row>
    <row r="46" spans="1:23" x14ac:dyDescent="0.25">
      <c r="A46" s="534" t="s">
        <v>181</v>
      </c>
      <c r="B46" s="22" t="s">
        <v>446</v>
      </c>
      <c r="C46" s="495"/>
      <c r="D46" s="22" t="s">
        <v>409</v>
      </c>
      <c r="E46" s="535"/>
      <c r="F46" s="541">
        <v>4914.3100000000004</v>
      </c>
      <c r="G46" s="541">
        <v>4914.3100000000004</v>
      </c>
      <c r="H46" s="541">
        <v>4914.3100000000004</v>
      </c>
      <c r="I46" s="536"/>
      <c r="J46" s="22">
        <v>1</v>
      </c>
      <c r="K46" s="22">
        <v>1</v>
      </c>
      <c r="L46" s="22">
        <v>1</v>
      </c>
      <c r="M46" s="536"/>
      <c r="N46" s="22" t="s">
        <v>410</v>
      </c>
      <c r="O46" s="537"/>
      <c r="P46" s="22" t="s">
        <v>411</v>
      </c>
      <c r="Q46" s="538"/>
      <c r="R46" s="539">
        <f t="shared" si="2"/>
        <v>4914.3100000000004</v>
      </c>
      <c r="S46" s="539">
        <f t="shared" si="2"/>
        <v>4914.3100000000004</v>
      </c>
      <c r="T46" s="539">
        <f t="shared" si="2"/>
        <v>4914.3100000000004</v>
      </c>
      <c r="U46" s="540">
        <f t="shared" si="1"/>
        <v>14742.93</v>
      </c>
      <c r="W46" s="6"/>
    </row>
    <row r="47" spans="1:23" x14ac:dyDescent="0.25">
      <c r="A47" s="534" t="s">
        <v>181</v>
      </c>
      <c r="B47" s="22" t="s">
        <v>447</v>
      </c>
      <c r="C47" s="495"/>
      <c r="D47" s="22" t="s">
        <v>409</v>
      </c>
      <c r="E47" s="535"/>
      <c r="F47" s="541">
        <v>8010.59</v>
      </c>
      <c r="G47" s="541">
        <v>8010.59</v>
      </c>
      <c r="H47" s="541">
        <v>8010.59</v>
      </c>
      <c r="I47" s="536"/>
      <c r="J47" s="22">
        <v>4</v>
      </c>
      <c r="K47" s="22">
        <v>4</v>
      </c>
      <c r="L47" s="22">
        <v>6</v>
      </c>
      <c r="M47" s="536"/>
      <c r="N47" s="22" t="s">
        <v>410</v>
      </c>
      <c r="O47" s="537"/>
      <c r="P47" s="22" t="s">
        <v>411</v>
      </c>
      <c r="Q47" s="538"/>
      <c r="R47" s="539">
        <f t="shared" si="2"/>
        <v>32042.36</v>
      </c>
      <c r="S47" s="539">
        <f t="shared" si="2"/>
        <v>32042.36</v>
      </c>
      <c r="T47" s="539">
        <f t="shared" si="2"/>
        <v>48063.54</v>
      </c>
      <c r="U47" s="540">
        <f t="shared" si="1"/>
        <v>112148.26000000001</v>
      </c>
      <c r="W47" s="6"/>
    </row>
    <row r="48" spans="1:23" x14ac:dyDescent="0.25">
      <c r="A48" s="534" t="s">
        <v>181</v>
      </c>
      <c r="B48" s="22" t="s">
        <v>448</v>
      </c>
      <c r="C48" s="495"/>
      <c r="D48" s="22" t="s">
        <v>409</v>
      </c>
      <c r="E48" s="535"/>
      <c r="F48" s="541">
        <v>9610.92</v>
      </c>
      <c r="G48" s="541">
        <v>9610.92</v>
      </c>
      <c r="H48" s="541">
        <v>9610.92</v>
      </c>
      <c r="I48" s="536"/>
      <c r="J48" s="22">
        <v>6</v>
      </c>
      <c r="K48" s="22">
        <v>6</v>
      </c>
      <c r="L48" s="22">
        <v>5</v>
      </c>
      <c r="M48" s="536"/>
      <c r="N48" s="22" t="s">
        <v>410</v>
      </c>
      <c r="O48" s="537"/>
      <c r="P48" s="22" t="s">
        <v>411</v>
      </c>
      <c r="Q48" s="538"/>
      <c r="R48" s="539">
        <f t="shared" si="2"/>
        <v>57665.520000000004</v>
      </c>
      <c r="S48" s="539">
        <f t="shared" si="2"/>
        <v>57665.520000000004</v>
      </c>
      <c r="T48" s="539">
        <f t="shared" si="2"/>
        <v>48054.6</v>
      </c>
      <c r="U48" s="540">
        <f t="shared" si="1"/>
        <v>163385.64000000001</v>
      </c>
      <c r="W48" s="6"/>
    </row>
    <row r="49" spans="1:24" x14ac:dyDescent="0.25">
      <c r="A49" s="534" t="s">
        <v>181</v>
      </c>
      <c r="B49" s="22" t="s">
        <v>449</v>
      </c>
      <c r="C49" s="495"/>
      <c r="D49" s="22" t="s">
        <v>409</v>
      </c>
      <c r="E49" s="535"/>
      <c r="F49" s="541">
        <v>10385.799999999999</v>
      </c>
      <c r="G49" s="541">
        <v>10385.799999999999</v>
      </c>
      <c r="H49" s="541">
        <v>10385.799999999999</v>
      </c>
      <c r="I49" s="536"/>
      <c r="J49" s="22">
        <v>10</v>
      </c>
      <c r="K49" s="22">
        <v>10</v>
      </c>
      <c r="L49" s="22">
        <v>9</v>
      </c>
      <c r="M49" s="536"/>
      <c r="N49" s="22" t="s">
        <v>410</v>
      </c>
      <c r="O49" s="537"/>
      <c r="P49" s="22" t="s">
        <v>411</v>
      </c>
      <c r="Q49" s="538"/>
      <c r="R49" s="539">
        <f t="shared" si="2"/>
        <v>103858</v>
      </c>
      <c r="S49" s="539">
        <f t="shared" si="2"/>
        <v>103858</v>
      </c>
      <c r="T49" s="539">
        <f t="shared" si="2"/>
        <v>93472.2</v>
      </c>
      <c r="U49" s="540">
        <f t="shared" si="1"/>
        <v>301188.2</v>
      </c>
      <c r="W49" s="6"/>
    </row>
    <row r="50" spans="1:24" x14ac:dyDescent="0.25">
      <c r="A50" s="534" t="s">
        <v>181</v>
      </c>
      <c r="B50" s="22" t="s">
        <v>450</v>
      </c>
      <c r="C50" s="542"/>
      <c r="D50" s="22" t="s">
        <v>409</v>
      </c>
      <c r="E50" s="535"/>
      <c r="F50" s="541">
        <v>10948.41</v>
      </c>
      <c r="G50" s="541">
        <v>10948.41</v>
      </c>
      <c r="H50" s="541">
        <v>10948.41</v>
      </c>
      <c r="I50" s="536"/>
      <c r="J50" s="22">
        <v>17</v>
      </c>
      <c r="K50" s="22">
        <v>16</v>
      </c>
      <c r="L50" s="22">
        <v>16</v>
      </c>
      <c r="M50" s="536"/>
      <c r="N50" s="22" t="s">
        <v>410</v>
      </c>
      <c r="O50" s="537"/>
      <c r="P50" s="22" t="s">
        <v>411</v>
      </c>
      <c r="Q50" s="538"/>
      <c r="R50" s="539">
        <f t="shared" si="2"/>
        <v>186122.97</v>
      </c>
      <c r="S50" s="539">
        <f t="shared" si="2"/>
        <v>175174.56</v>
      </c>
      <c r="T50" s="539">
        <f t="shared" si="2"/>
        <v>175174.56</v>
      </c>
      <c r="U50" s="540">
        <f t="shared" si="1"/>
        <v>536472.09000000008</v>
      </c>
      <c r="W50" s="6"/>
    </row>
    <row r="51" spans="1:24" x14ac:dyDescent="0.25">
      <c r="A51" s="534" t="s">
        <v>181</v>
      </c>
      <c r="B51" s="22" t="s">
        <v>451</v>
      </c>
      <c r="C51" s="542"/>
      <c r="D51" s="22" t="s">
        <v>409</v>
      </c>
      <c r="E51" s="535"/>
      <c r="F51" s="541">
        <v>12223.65</v>
      </c>
      <c r="G51" s="541">
        <v>12223.65</v>
      </c>
      <c r="H51" s="541">
        <v>12223.65</v>
      </c>
      <c r="I51" s="536"/>
      <c r="J51" s="22">
        <v>6</v>
      </c>
      <c r="K51" s="22">
        <v>6</v>
      </c>
      <c r="L51" s="22">
        <v>6</v>
      </c>
      <c r="M51" s="536"/>
      <c r="N51" s="22" t="s">
        <v>410</v>
      </c>
      <c r="O51" s="537"/>
      <c r="P51" s="22" t="s">
        <v>411</v>
      </c>
      <c r="Q51" s="538"/>
      <c r="R51" s="539">
        <f t="shared" si="2"/>
        <v>73341.899999999994</v>
      </c>
      <c r="S51" s="539">
        <f t="shared" si="2"/>
        <v>73341.899999999994</v>
      </c>
      <c r="T51" s="539">
        <f t="shared" si="2"/>
        <v>73341.899999999994</v>
      </c>
      <c r="U51" s="540">
        <f t="shared" si="1"/>
        <v>220025.69999999998</v>
      </c>
    </row>
    <row r="52" spans="1:24" x14ac:dyDescent="0.25">
      <c r="A52" s="534" t="s">
        <v>181</v>
      </c>
      <c r="B52" s="22" t="s">
        <v>452</v>
      </c>
      <c r="C52" s="542"/>
      <c r="D52" s="22" t="s">
        <v>409</v>
      </c>
      <c r="E52" s="535"/>
      <c r="F52" s="541">
        <v>24763.99</v>
      </c>
      <c r="G52" s="541">
        <v>24763.99</v>
      </c>
      <c r="H52" s="541">
        <v>24763.99</v>
      </c>
      <c r="I52" s="536"/>
      <c r="J52" s="22">
        <v>1</v>
      </c>
      <c r="K52" s="22">
        <v>1</v>
      </c>
      <c r="L52" s="22">
        <v>1</v>
      </c>
      <c r="M52" s="536"/>
      <c r="N52" s="22" t="s">
        <v>453</v>
      </c>
      <c r="O52" s="537"/>
      <c r="P52" s="22" t="s">
        <v>411</v>
      </c>
      <c r="Q52" s="538"/>
      <c r="R52" s="539">
        <f t="shared" si="2"/>
        <v>24763.99</v>
      </c>
      <c r="S52" s="539">
        <f t="shared" si="2"/>
        <v>24763.99</v>
      </c>
      <c r="T52" s="539">
        <f t="shared" si="2"/>
        <v>24763.99</v>
      </c>
      <c r="U52" s="540">
        <f t="shared" si="1"/>
        <v>74291.97</v>
      </c>
    </row>
    <row r="53" spans="1:24" x14ac:dyDescent="0.25">
      <c r="A53" s="534" t="s">
        <v>181</v>
      </c>
      <c r="B53" s="22" t="s">
        <v>454</v>
      </c>
      <c r="C53" s="542"/>
      <c r="D53" s="22" t="s">
        <v>409</v>
      </c>
      <c r="E53" s="535"/>
      <c r="F53" s="541">
        <v>28671.72</v>
      </c>
      <c r="G53" s="541">
        <v>28671.72</v>
      </c>
      <c r="H53" s="541">
        <v>28671.72</v>
      </c>
      <c r="I53" s="536"/>
      <c r="J53" s="22">
        <v>21</v>
      </c>
      <c r="K53" s="22">
        <v>25</v>
      </c>
      <c r="L53" s="22">
        <v>25</v>
      </c>
      <c r="M53" s="536"/>
      <c r="N53" s="22" t="s">
        <v>453</v>
      </c>
      <c r="O53" s="537"/>
      <c r="P53" s="22" t="s">
        <v>411</v>
      </c>
      <c r="Q53" s="538"/>
      <c r="R53" s="539">
        <f t="shared" si="2"/>
        <v>602106.12</v>
      </c>
      <c r="S53" s="539">
        <f t="shared" si="2"/>
        <v>716793</v>
      </c>
      <c r="T53" s="539">
        <f t="shared" si="2"/>
        <v>716793</v>
      </c>
      <c r="U53" s="540">
        <f t="shared" si="1"/>
        <v>2035692.12</v>
      </c>
    </row>
    <row r="54" spans="1:24" x14ac:dyDescent="0.25">
      <c r="A54" s="534" t="s">
        <v>181</v>
      </c>
      <c r="B54" s="22" t="s">
        <v>455</v>
      </c>
      <c r="C54" s="542"/>
      <c r="D54" s="22" t="s">
        <v>409</v>
      </c>
      <c r="E54" s="535"/>
      <c r="F54" s="541">
        <v>33880.1</v>
      </c>
      <c r="G54" s="541">
        <v>33880.1</v>
      </c>
      <c r="H54" s="541">
        <v>33880.1</v>
      </c>
      <c r="I54" s="536"/>
      <c r="J54" s="22">
        <v>28</v>
      </c>
      <c r="K54" s="22">
        <v>29</v>
      </c>
      <c r="L54" s="22">
        <v>31</v>
      </c>
      <c r="M54" s="536"/>
      <c r="N54" s="22" t="s">
        <v>453</v>
      </c>
      <c r="O54" s="537"/>
      <c r="P54" s="22" t="s">
        <v>411</v>
      </c>
      <c r="Q54" s="538"/>
      <c r="R54" s="539">
        <f t="shared" si="2"/>
        <v>948642.79999999993</v>
      </c>
      <c r="S54" s="539">
        <f t="shared" si="2"/>
        <v>982522.89999999991</v>
      </c>
      <c r="T54" s="539">
        <f t="shared" si="2"/>
        <v>1050283.0999999999</v>
      </c>
      <c r="U54" s="540">
        <f t="shared" si="1"/>
        <v>2981448.8</v>
      </c>
      <c r="W54" s="502"/>
      <c r="X54" s="175"/>
    </row>
    <row r="55" spans="1:24" x14ac:dyDescent="0.25">
      <c r="A55" s="534" t="s">
        <v>181</v>
      </c>
      <c r="B55" s="22" t="s">
        <v>456</v>
      </c>
      <c r="C55" s="542"/>
      <c r="D55" s="22" t="s">
        <v>409</v>
      </c>
      <c r="E55" s="535"/>
      <c r="F55" s="541">
        <v>39094.19</v>
      </c>
      <c r="G55" s="541">
        <v>39094.19</v>
      </c>
      <c r="H55" s="541">
        <v>39094.19</v>
      </c>
      <c r="I55" s="536"/>
      <c r="J55" s="22">
        <v>87</v>
      </c>
      <c r="K55" s="22">
        <v>85</v>
      </c>
      <c r="L55" s="22">
        <v>85</v>
      </c>
      <c r="M55" s="536"/>
      <c r="N55" s="22" t="s">
        <v>453</v>
      </c>
      <c r="O55" s="537"/>
      <c r="P55" s="22" t="s">
        <v>411</v>
      </c>
      <c r="Q55" s="538"/>
      <c r="R55" s="539">
        <f t="shared" si="2"/>
        <v>3401194.5300000003</v>
      </c>
      <c r="S55" s="539">
        <f t="shared" si="2"/>
        <v>3323006.1500000004</v>
      </c>
      <c r="T55" s="539">
        <f t="shared" si="2"/>
        <v>3323006.1500000004</v>
      </c>
      <c r="U55" s="540">
        <f t="shared" si="1"/>
        <v>10047206.830000002</v>
      </c>
    </row>
    <row r="56" spans="1:24" x14ac:dyDescent="0.25">
      <c r="A56" s="534" t="s">
        <v>181</v>
      </c>
      <c r="B56" s="22" t="s">
        <v>457</v>
      </c>
      <c r="C56" s="542"/>
      <c r="D56" s="22" t="s">
        <v>409</v>
      </c>
      <c r="E56" s="535"/>
      <c r="F56" s="541">
        <v>14335.84</v>
      </c>
      <c r="G56" s="541">
        <v>14335.84</v>
      </c>
      <c r="H56" s="541">
        <v>14335.84</v>
      </c>
      <c r="I56" s="536"/>
      <c r="J56" s="22">
        <v>1</v>
      </c>
      <c r="K56" s="22">
        <v>1</v>
      </c>
      <c r="L56" s="22">
        <v>1</v>
      </c>
      <c r="M56" s="536"/>
      <c r="N56" s="22" t="s">
        <v>453</v>
      </c>
      <c r="O56" s="537"/>
      <c r="P56" s="22" t="s">
        <v>411</v>
      </c>
      <c r="Q56" s="538"/>
      <c r="R56" s="539">
        <f t="shared" si="2"/>
        <v>14335.84</v>
      </c>
      <c r="S56" s="539">
        <f t="shared" si="2"/>
        <v>14335.84</v>
      </c>
      <c r="T56" s="539">
        <f t="shared" si="2"/>
        <v>14335.84</v>
      </c>
      <c r="U56" s="540">
        <f t="shared" si="1"/>
        <v>43007.520000000004</v>
      </c>
      <c r="W56" s="175"/>
    </row>
    <row r="57" spans="1:24" x14ac:dyDescent="0.25">
      <c r="A57" s="534" t="s">
        <v>181</v>
      </c>
      <c r="B57" s="22" t="s">
        <v>458</v>
      </c>
      <c r="C57" s="542"/>
      <c r="D57" s="22" t="s">
        <v>409</v>
      </c>
      <c r="E57" s="535"/>
      <c r="F57" s="541">
        <v>16021.14</v>
      </c>
      <c r="G57" s="541">
        <v>16021.14</v>
      </c>
      <c r="H57" s="541">
        <v>16021.14</v>
      </c>
      <c r="I57" s="536"/>
      <c r="J57" s="22">
        <v>4</v>
      </c>
      <c r="K57" s="22">
        <v>3</v>
      </c>
      <c r="L57" s="22">
        <v>3</v>
      </c>
      <c r="M57" s="536"/>
      <c r="N57" s="22" t="s">
        <v>453</v>
      </c>
      <c r="O57" s="537"/>
      <c r="P57" s="22" t="s">
        <v>411</v>
      </c>
      <c r="Q57" s="538"/>
      <c r="R57" s="539">
        <f t="shared" si="2"/>
        <v>64084.56</v>
      </c>
      <c r="S57" s="539">
        <f t="shared" si="2"/>
        <v>48063.42</v>
      </c>
      <c r="T57" s="539">
        <f t="shared" si="2"/>
        <v>48063.42</v>
      </c>
      <c r="U57" s="540">
        <f t="shared" si="1"/>
        <v>160211.4</v>
      </c>
    </row>
    <row r="58" spans="1:24" x14ac:dyDescent="0.25">
      <c r="A58" s="534" t="s">
        <v>181</v>
      </c>
      <c r="B58" s="22" t="s">
        <v>459</v>
      </c>
      <c r="C58" s="542"/>
      <c r="D58" s="22" t="s">
        <v>409</v>
      </c>
      <c r="E58" s="535"/>
      <c r="F58" s="541">
        <v>19221.89</v>
      </c>
      <c r="G58" s="541">
        <v>19221.89</v>
      </c>
      <c r="H58" s="541">
        <v>19221.89</v>
      </c>
      <c r="I58" s="536"/>
      <c r="J58" s="22">
        <v>3</v>
      </c>
      <c r="K58" s="22">
        <v>3</v>
      </c>
      <c r="L58" s="22">
        <v>3</v>
      </c>
      <c r="M58" s="536"/>
      <c r="N58" s="22" t="s">
        <v>453</v>
      </c>
      <c r="O58" s="537"/>
      <c r="P58" s="22" t="s">
        <v>411</v>
      </c>
      <c r="Q58" s="538"/>
      <c r="R58" s="539">
        <f t="shared" si="2"/>
        <v>57665.67</v>
      </c>
      <c r="S58" s="539">
        <f t="shared" si="2"/>
        <v>57665.67</v>
      </c>
      <c r="T58" s="539">
        <f t="shared" si="2"/>
        <v>57665.67</v>
      </c>
      <c r="U58" s="540">
        <f t="shared" si="1"/>
        <v>172997.01</v>
      </c>
    </row>
    <row r="59" spans="1:24" x14ac:dyDescent="0.25">
      <c r="A59" s="534" t="s">
        <v>181</v>
      </c>
      <c r="B59" s="22" t="s">
        <v>460</v>
      </c>
      <c r="C59" s="542"/>
      <c r="D59" s="22" t="s">
        <v>409</v>
      </c>
      <c r="E59" s="535"/>
      <c r="F59" s="541">
        <v>20771.55</v>
      </c>
      <c r="G59" s="541">
        <v>20771.55</v>
      </c>
      <c r="H59" s="541">
        <v>20771.55</v>
      </c>
      <c r="I59" s="536"/>
      <c r="J59" s="22">
        <v>9</v>
      </c>
      <c r="K59" s="22">
        <v>9</v>
      </c>
      <c r="L59" s="22">
        <v>9</v>
      </c>
      <c r="M59" s="536"/>
      <c r="N59" s="22" t="s">
        <v>453</v>
      </c>
      <c r="O59" s="537"/>
      <c r="P59" s="22" t="s">
        <v>411</v>
      </c>
      <c r="Q59" s="538"/>
      <c r="R59" s="539">
        <f t="shared" si="2"/>
        <v>186943.94999999998</v>
      </c>
      <c r="S59" s="539">
        <f t="shared" si="2"/>
        <v>186943.94999999998</v>
      </c>
      <c r="T59" s="539">
        <f t="shared" si="2"/>
        <v>186943.94999999998</v>
      </c>
      <c r="U59" s="540">
        <f t="shared" si="1"/>
        <v>560831.85</v>
      </c>
    </row>
    <row r="60" spans="1:24" x14ac:dyDescent="0.25">
      <c r="A60" s="534" t="s">
        <v>181</v>
      </c>
      <c r="B60" s="22" t="s">
        <v>461</v>
      </c>
      <c r="C60" s="542"/>
      <c r="D60" s="22" t="s">
        <v>409</v>
      </c>
      <c r="E60" s="535"/>
      <c r="F60" s="541">
        <v>21896.880000000001</v>
      </c>
      <c r="G60" s="541">
        <v>21896.880000000001</v>
      </c>
      <c r="H60" s="541">
        <v>21896.880000000001</v>
      </c>
      <c r="I60" s="536"/>
      <c r="J60" s="22">
        <v>3</v>
      </c>
      <c r="K60" s="22">
        <v>4</v>
      </c>
      <c r="L60" s="22">
        <v>4</v>
      </c>
      <c r="M60" s="536"/>
      <c r="N60" s="22" t="s">
        <v>453</v>
      </c>
      <c r="O60" s="537"/>
      <c r="P60" s="22" t="s">
        <v>411</v>
      </c>
      <c r="Q60" s="538"/>
      <c r="R60" s="539">
        <f t="shared" si="2"/>
        <v>65690.64</v>
      </c>
      <c r="S60" s="539">
        <f t="shared" si="2"/>
        <v>87587.520000000004</v>
      </c>
      <c r="T60" s="539">
        <f t="shared" si="2"/>
        <v>87587.520000000004</v>
      </c>
      <c r="U60" s="540">
        <f t="shared" si="1"/>
        <v>240865.68</v>
      </c>
    </row>
    <row r="61" spans="1:24" x14ac:dyDescent="0.25">
      <c r="A61" s="534" t="s">
        <v>181</v>
      </c>
      <c r="B61" s="22" t="s">
        <v>462</v>
      </c>
      <c r="C61" s="542"/>
      <c r="D61" s="22" t="s">
        <v>409</v>
      </c>
      <c r="E61" s="535"/>
      <c r="F61" s="541">
        <v>24447.3</v>
      </c>
      <c r="G61" s="541">
        <v>24447.3</v>
      </c>
      <c r="H61" s="541">
        <v>24447.3</v>
      </c>
      <c r="I61" s="536"/>
      <c r="J61" s="22">
        <v>17</v>
      </c>
      <c r="K61" s="22">
        <v>17</v>
      </c>
      <c r="L61" s="22">
        <v>17</v>
      </c>
      <c r="M61" s="536"/>
      <c r="N61" s="22" t="s">
        <v>453</v>
      </c>
      <c r="O61" s="537"/>
      <c r="P61" s="22" t="s">
        <v>411</v>
      </c>
      <c r="Q61" s="538"/>
      <c r="R61" s="539">
        <f t="shared" si="2"/>
        <v>415604.1</v>
      </c>
      <c r="S61" s="539">
        <f t="shared" si="2"/>
        <v>415604.1</v>
      </c>
      <c r="T61" s="539">
        <f t="shared" si="2"/>
        <v>415604.1</v>
      </c>
      <c r="U61" s="540">
        <f t="shared" si="1"/>
        <v>1246812.2999999998</v>
      </c>
    </row>
    <row r="62" spans="1:24" x14ac:dyDescent="0.25">
      <c r="A62" s="534" t="s">
        <v>181</v>
      </c>
      <c r="B62" s="22" t="s">
        <v>463</v>
      </c>
      <c r="C62" s="542"/>
      <c r="D62" s="22" t="s">
        <v>464</v>
      </c>
      <c r="E62" s="535"/>
      <c r="F62" s="541">
        <v>12059.56</v>
      </c>
      <c r="G62" s="541">
        <v>12059.56</v>
      </c>
      <c r="H62" s="541">
        <v>12059.56</v>
      </c>
      <c r="I62" s="536"/>
      <c r="J62" s="22">
        <v>1</v>
      </c>
      <c r="K62" s="22">
        <v>1</v>
      </c>
      <c r="L62" s="22">
        <v>1</v>
      </c>
      <c r="M62" s="536"/>
      <c r="N62" s="22" t="s">
        <v>465</v>
      </c>
      <c r="O62" s="537"/>
      <c r="P62" s="22" t="s">
        <v>411</v>
      </c>
      <c r="Q62" s="538"/>
      <c r="R62" s="539">
        <f t="shared" si="2"/>
        <v>12059.56</v>
      </c>
      <c r="S62" s="539">
        <f t="shared" si="2"/>
        <v>12059.56</v>
      </c>
      <c r="T62" s="539">
        <f t="shared" si="2"/>
        <v>12059.56</v>
      </c>
      <c r="U62" s="540">
        <f t="shared" si="1"/>
        <v>36178.68</v>
      </c>
    </row>
    <row r="63" spans="1:24" x14ac:dyDescent="0.25">
      <c r="A63" s="534" t="s">
        <v>181</v>
      </c>
      <c r="B63" s="22" t="s">
        <v>466</v>
      </c>
      <c r="C63" s="542"/>
      <c r="D63" s="22" t="s">
        <v>464</v>
      </c>
      <c r="E63" s="535"/>
      <c r="F63" s="541">
        <v>12059.56</v>
      </c>
      <c r="G63" s="541">
        <v>12059.56</v>
      </c>
      <c r="H63" s="541">
        <v>12059.56</v>
      </c>
      <c r="I63" s="536"/>
      <c r="J63" s="22">
        <v>1</v>
      </c>
      <c r="K63" s="22">
        <v>1</v>
      </c>
      <c r="L63" s="22">
        <v>1</v>
      </c>
      <c r="M63" s="536"/>
      <c r="N63" s="22" t="s">
        <v>465</v>
      </c>
      <c r="O63" s="537"/>
      <c r="P63" s="22" t="s">
        <v>411</v>
      </c>
      <c r="Q63" s="538"/>
      <c r="R63" s="539">
        <f t="shared" si="2"/>
        <v>12059.56</v>
      </c>
      <c r="S63" s="539">
        <f t="shared" si="2"/>
        <v>12059.56</v>
      </c>
      <c r="T63" s="539">
        <f t="shared" si="2"/>
        <v>12059.56</v>
      </c>
      <c r="U63" s="540">
        <f t="shared" si="1"/>
        <v>36178.68</v>
      </c>
    </row>
    <row r="64" spans="1:24" x14ac:dyDescent="0.25">
      <c r="A64" s="534" t="s">
        <v>181</v>
      </c>
      <c r="B64" s="22" t="s">
        <v>467</v>
      </c>
      <c r="C64" s="542"/>
      <c r="D64" s="22" t="s">
        <v>464</v>
      </c>
      <c r="E64" s="535"/>
      <c r="F64" s="541">
        <v>12804.94</v>
      </c>
      <c r="G64" s="541">
        <v>12804.94</v>
      </c>
      <c r="H64" s="22">
        <v>0</v>
      </c>
      <c r="I64" s="536"/>
      <c r="J64" s="22">
        <v>1</v>
      </c>
      <c r="K64" s="22">
        <v>1</v>
      </c>
      <c r="L64" s="22">
        <v>0</v>
      </c>
      <c r="M64" s="536"/>
      <c r="N64" s="22" t="s">
        <v>465</v>
      </c>
      <c r="O64" s="537"/>
      <c r="P64" s="22" t="s">
        <v>411</v>
      </c>
      <c r="Q64" s="538"/>
      <c r="R64" s="539">
        <f t="shared" si="2"/>
        <v>12804.94</v>
      </c>
      <c r="S64" s="539">
        <f t="shared" si="2"/>
        <v>12804.94</v>
      </c>
      <c r="T64" s="539">
        <f t="shared" si="2"/>
        <v>0</v>
      </c>
      <c r="U64" s="540">
        <f t="shared" si="1"/>
        <v>25609.88</v>
      </c>
    </row>
    <row r="65" spans="1:21" x14ac:dyDescent="0.25">
      <c r="A65" s="534" t="s">
        <v>181</v>
      </c>
      <c r="B65" s="22" t="s">
        <v>468</v>
      </c>
      <c r="C65" s="542"/>
      <c r="D65" s="22" t="s">
        <v>464</v>
      </c>
      <c r="E65" s="535"/>
      <c r="F65" s="541">
        <v>13625.51</v>
      </c>
      <c r="G65" s="541">
        <v>13625.51</v>
      </c>
      <c r="H65" s="541">
        <v>13625.51</v>
      </c>
      <c r="I65" s="536"/>
      <c r="J65" s="22">
        <v>6</v>
      </c>
      <c r="K65" s="22">
        <v>6</v>
      </c>
      <c r="L65" s="22">
        <v>7</v>
      </c>
      <c r="M65" s="536"/>
      <c r="N65" s="22" t="s">
        <v>465</v>
      </c>
      <c r="O65" s="537"/>
      <c r="P65" s="22" t="s">
        <v>411</v>
      </c>
      <c r="Q65" s="538"/>
      <c r="R65" s="539">
        <f t="shared" si="2"/>
        <v>81753.06</v>
      </c>
      <c r="S65" s="539">
        <f t="shared" si="2"/>
        <v>81753.06</v>
      </c>
      <c r="T65" s="539">
        <f t="shared" si="2"/>
        <v>95378.57</v>
      </c>
      <c r="U65" s="540">
        <f t="shared" si="1"/>
        <v>258884.69</v>
      </c>
    </row>
    <row r="66" spans="1:21" x14ac:dyDescent="0.25">
      <c r="A66" s="534" t="s">
        <v>181</v>
      </c>
      <c r="B66" s="22" t="s">
        <v>469</v>
      </c>
      <c r="C66" s="542"/>
      <c r="D66" s="22" t="s">
        <v>464</v>
      </c>
      <c r="E66" s="535"/>
      <c r="F66" s="541">
        <v>13625.51</v>
      </c>
      <c r="G66" s="541">
        <v>13625.51</v>
      </c>
      <c r="H66" s="541">
        <v>13625.51</v>
      </c>
      <c r="I66" s="536"/>
      <c r="J66" s="22">
        <v>1</v>
      </c>
      <c r="K66" s="22">
        <v>1</v>
      </c>
      <c r="L66" s="22">
        <v>1</v>
      </c>
      <c r="M66" s="536"/>
      <c r="N66" s="22" t="s">
        <v>465</v>
      </c>
      <c r="O66" s="537"/>
      <c r="P66" s="22" t="s">
        <v>411</v>
      </c>
      <c r="Q66" s="538"/>
      <c r="R66" s="539">
        <f t="shared" ref="R66:T129" si="3">F66*J66</f>
        <v>13625.51</v>
      </c>
      <c r="S66" s="539">
        <f t="shared" si="3"/>
        <v>13625.51</v>
      </c>
      <c r="T66" s="539">
        <f t="shared" si="3"/>
        <v>13625.51</v>
      </c>
      <c r="U66" s="540">
        <f t="shared" si="1"/>
        <v>40876.53</v>
      </c>
    </row>
    <row r="67" spans="1:21" x14ac:dyDescent="0.25">
      <c r="A67" s="534" t="s">
        <v>181</v>
      </c>
      <c r="B67" s="22" t="s">
        <v>470</v>
      </c>
      <c r="C67" s="542"/>
      <c r="D67" s="22" t="s">
        <v>464</v>
      </c>
      <c r="E67" s="535"/>
      <c r="F67" s="541">
        <v>13625.51</v>
      </c>
      <c r="G67" s="541">
        <v>13625.51</v>
      </c>
      <c r="H67" s="541">
        <v>13625.51</v>
      </c>
      <c r="I67" s="536"/>
      <c r="J67" s="22">
        <v>1</v>
      </c>
      <c r="K67" s="22">
        <v>1</v>
      </c>
      <c r="L67" s="22">
        <v>1</v>
      </c>
      <c r="M67" s="536"/>
      <c r="N67" s="22" t="s">
        <v>465</v>
      </c>
      <c r="O67" s="537"/>
      <c r="P67" s="22" t="s">
        <v>411</v>
      </c>
      <c r="Q67" s="538"/>
      <c r="R67" s="539">
        <f t="shared" si="3"/>
        <v>13625.51</v>
      </c>
      <c r="S67" s="539">
        <f t="shared" si="3"/>
        <v>13625.51</v>
      </c>
      <c r="T67" s="539">
        <f t="shared" si="3"/>
        <v>13625.51</v>
      </c>
      <c r="U67" s="540">
        <f t="shared" si="1"/>
        <v>40876.53</v>
      </c>
    </row>
    <row r="68" spans="1:21" x14ac:dyDescent="0.25">
      <c r="A68" s="534" t="s">
        <v>181</v>
      </c>
      <c r="B68" s="22" t="s">
        <v>471</v>
      </c>
      <c r="C68" s="542"/>
      <c r="D68" s="22" t="s">
        <v>464</v>
      </c>
      <c r="E68" s="535"/>
      <c r="F68" s="541">
        <v>14213.43</v>
      </c>
      <c r="G68" s="541">
        <v>14213.43</v>
      </c>
      <c r="H68" s="541">
        <v>14213.43</v>
      </c>
      <c r="I68" s="536"/>
      <c r="J68" s="22">
        <v>17</v>
      </c>
      <c r="K68" s="22">
        <v>18</v>
      </c>
      <c r="L68" s="22">
        <v>15</v>
      </c>
      <c r="M68" s="536"/>
      <c r="N68" s="22" t="s">
        <v>465</v>
      </c>
      <c r="O68" s="537"/>
      <c r="P68" s="22" t="s">
        <v>411</v>
      </c>
      <c r="Q68" s="538"/>
      <c r="R68" s="539">
        <f t="shared" si="3"/>
        <v>241628.31</v>
      </c>
      <c r="S68" s="539">
        <f t="shared" si="3"/>
        <v>255841.74</v>
      </c>
      <c r="T68" s="539">
        <f t="shared" si="3"/>
        <v>213201.45</v>
      </c>
      <c r="U68" s="540">
        <f t="shared" si="1"/>
        <v>710671.5</v>
      </c>
    </row>
    <row r="69" spans="1:21" x14ac:dyDescent="0.25">
      <c r="A69" s="534" t="s">
        <v>181</v>
      </c>
      <c r="B69" s="22" t="s">
        <v>472</v>
      </c>
      <c r="C69" s="542"/>
      <c r="D69" s="22" t="s">
        <v>464</v>
      </c>
      <c r="E69" s="535"/>
      <c r="F69" s="541">
        <v>15126.21</v>
      </c>
      <c r="G69" s="541">
        <v>15126.21</v>
      </c>
      <c r="H69" s="541">
        <v>15126.21</v>
      </c>
      <c r="I69" s="536"/>
      <c r="J69" s="22">
        <v>33</v>
      </c>
      <c r="K69" s="22">
        <v>30</v>
      </c>
      <c r="L69" s="22">
        <v>30</v>
      </c>
      <c r="M69" s="536"/>
      <c r="N69" s="22" t="s">
        <v>465</v>
      </c>
      <c r="O69" s="537"/>
      <c r="P69" s="22" t="s">
        <v>411</v>
      </c>
      <c r="Q69" s="538"/>
      <c r="R69" s="539">
        <f t="shared" si="3"/>
        <v>499164.93</v>
      </c>
      <c r="S69" s="539">
        <f t="shared" si="3"/>
        <v>453786.3</v>
      </c>
      <c r="T69" s="539">
        <f t="shared" si="3"/>
        <v>453786.3</v>
      </c>
      <c r="U69" s="540">
        <f t="shared" si="1"/>
        <v>1406737.53</v>
      </c>
    </row>
    <row r="70" spans="1:21" x14ac:dyDescent="0.25">
      <c r="A70" s="534" t="s">
        <v>181</v>
      </c>
      <c r="B70" s="22" t="s">
        <v>473</v>
      </c>
      <c r="C70" s="542"/>
      <c r="D70" s="22" t="s">
        <v>464</v>
      </c>
      <c r="E70" s="535"/>
      <c r="F70" s="541">
        <v>15126.21</v>
      </c>
      <c r="G70" s="541">
        <v>15126.21</v>
      </c>
      <c r="H70" s="541">
        <v>15126.21</v>
      </c>
      <c r="I70" s="536"/>
      <c r="J70" s="22">
        <v>1</v>
      </c>
      <c r="K70" s="22">
        <v>1</v>
      </c>
      <c r="L70" s="22">
        <v>1</v>
      </c>
      <c r="M70" s="536"/>
      <c r="N70" s="22" t="s">
        <v>465</v>
      </c>
      <c r="O70" s="537"/>
      <c r="P70" s="22" t="s">
        <v>411</v>
      </c>
      <c r="Q70" s="538"/>
      <c r="R70" s="539">
        <f t="shared" si="3"/>
        <v>15126.21</v>
      </c>
      <c r="S70" s="539">
        <f t="shared" si="3"/>
        <v>15126.21</v>
      </c>
      <c r="T70" s="539">
        <f t="shared" si="3"/>
        <v>15126.21</v>
      </c>
      <c r="U70" s="540">
        <f t="shared" si="1"/>
        <v>45378.63</v>
      </c>
    </row>
    <row r="71" spans="1:21" x14ac:dyDescent="0.25">
      <c r="A71" s="534" t="s">
        <v>181</v>
      </c>
      <c r="B71" s="22" t="s">
        <v>474</v>
      </c>
      <c r="C71" s="542"/>
      <c r="D71" s="22" t="s">
        <v>464</v>
      </c>
      <c r="E71" s="535"/>
      <c r="F71" s="541">
        <v>15126.21</v>
      </c>
      <c r="G71" s="541">
        <v>15126.21</v>
      </c>
      <c r="H71" s="541">
        <v>15126.21</v>
      </c>
      <c r="I71" s="536"/>
      <c r="J71" s="22">
        <v>2</v>
      </c>
      <c r="K71" s="22">
        <v>2</v>
      </c>
      <c r="L71" s="22">
        <v>2</v>
      </c>
      <c r="M71" s="536"/>
      <c r="N71" s="22" t="s">
        <v>465</v>
      </c>
      <c r="O71" s="537"/>
      <c r="P71" s="22" t="s">
        <v>411</v>
      </c>
      <c r="Q71" s="538"/>
      <c r="R71" s="539">
        <f t="shared" si="3"/>
        <v>30252.42</v>
      </c>
      <c r="S71" s="539">
        <f t="shared" si="3"/>
        <v>30252.42</v>
      </c>
      <c r="T71" s="539">
        <f t="shared" si="3"/>
        <v>30252.42</v>
      </c>
      <c r="U71" s="540">
        <f t="shared" si="1"/>
        <v>90757.26</v>
      </c>
    </row>
    <row r="72" spans="1:21" x14ac:dyDescent="0.25">
      <c r="A72" s="534" t="s">
        <v>181</v>
      </c>
      <c r="B72" s="22" t="s">
        <v>475</v>
      </c>
      <c r="C72" s="542"/>
      <c r="D72" s="22" t="s">
        <v>464</v>
      </c>
      <c r="E72" s="535"/>
      <c r="F72" s="541">
        <v>15126.21</v>
      </c>
      <c r="G72" s="541">
        <v>15126.21</v>
      </c>
      <c r="H72" s="541">
        <v>15126.21</v>
      </c>
      <c r="I72" s="536"/>
      <c r="J72" s="22">
        <v>1</v>
      </c>
      <c r="K72" s="22">
        <v>1</v>
      </c>
      <c r="L72" s="22">
        <v>1</v>
      </c>
      <c r="M72" s="536"/>
      <c r="N72" s="22" t="s">
        <v>465</v>
      </c>
      <c r="O72" s="537"/>
      <c r="P72" s="22" t="s">
        <v>411</v>
      </c>
      <c r="Q72" s="538"/>
      <c r="R72" s="539">
        <f t="shared" si="3"/>
        <v>15126.21</v>
      </c>
      <c r="S72" s="539">
        <f t="shared" si="3"/>
        <v>15126.21</v>
      </c>
      <c r="T72" s="539">
        <f t="shared" si="3"/>
        <v>15126.21</v>
      </c>
      <c r="U72" s="540">
        <f t="shared" si="1"/>
        <v>45378.63</v>
      </c>
    </row>
    <row r="73" spans="1:21" x14ac:dyDescent="0.25">
      <c r="A73" s="534" t="s">
        <v>181</v>
      </c>
      <c r="B73" s="22" t="s">
        <v>476</v>
      </c>
      <c r="C73" s="542"/>
      <c r="D73" s="22" t="s">
        <v>464</v>
      </c>
      <c r="E73" s="535"/>
      <c r="F73" s="541">
        <v>14213.43</v>
      </c>
      <c r="G73" s="541">
        <v>14213.43</v>
      </c>
      <c r="H73" s="541">
        <v>14213.43</v>
      </c>
      <c r="I73" s="536"/>
      <c r="J73" s="22">
        <v>1</v>
      </c>
      <c r="K73" s="22">
        <v>1</v>
      </c>
      <c r="L73" s="22">
        <v>1</v>
      </c>
      <c r="M73" s="536"/>
      <c r="N73" s="22" t="s">
        <v>465</v>
      </c>
      <c r="O73" s="537"/>
      <c r="P73" s="22" t="s">
        <v>411</v>
      </c>
      <c r="Q73" s="538"/>
      <c r="R73" s="539">
        <f t="shared" si="3"/>
        <v>14213.43</v>
      </c>
      <c r="S73" s="539">
        <f t="shared" si="3"/>
        <v>14213.43</v>
      </c>
      <c r="T73" s="539">
        <f t="shared" si="3"/>
        <v>14213.43</v>
      </c>
      <c r="U73" s="540">
        <f t="shared" si="1"/>
        <v>42640.29</v>
      </c>
    </row>
    <row r="74" spans="1:21" x14ac:dyDescent="0.25">
      <c r="A74" s="534" t="s">
        <v>181</v>
      </c>
      <c r="B74" s="22" t="s">
        <v>477</v>
      </c>
      <c r="C74" s="542"/>
      <c r="D74" s="22" t="s">
        <v>464</v>
      </c>
      <c r="E74" s="535"/>
      <c r="F74" s="541">
        <v>15776.83</v>
      </c>
      <c r="G74" s="541">
        <v>15776.83</v>
      </c>
      <c r="H74" s="541">
        <v>15776.83</v>
      </c>
      <c r="I74" s="536"/>
      <c r="J74" s="22">
        <v>19</v>
      </c>
      <c r="K74" s="22">
        <v>19</v>
      </c>
      <c r="L74" s="22">
        <v>17</v>
      </c>
      <c r="M74" s="536"/>
      <c r="N74" s="22" t="s">
        <v>465</v>
      </c>
      <c r="O74" s="537"/>
      <c r="P74" s="22" t="s">
        <v>411</v>
      </c>
      <c r="Q74" s="538"/>
      <c r="R74" s="539">
        <f t="shared" si="3"/>
        <v>299759.77</v>
      </c>
      <c r="S74" s="539">
        <f t="shared" si="3"/>
        <v>299759.77</v>
      </c>
      <c r="T74" s="539">
        <f t="shared" si="3"/>
        <v>268206.11</v>
      </c>
      <c r="U74" s="540">
        <f t="shared" si="1"/>
        <v>867725.65</v>
      </c>
    </row>
    <row r="75" spans="1:21" x14ac:dyDescent="0.25">
      <c r="A75" s="534" t="s">
        <v>181</v>
      </c>
      <c r="B75" s="22" t="s">
        <v>478</v>
      </c>
      <c r="C75" s="542"/>
      <c r="D75" s="22" t="s">
        <v>464</v>
      </c>
      <c r="E75" s="535"/>
      <c r="F75" s="541">
        <v>16789.95</v>
      </c>
      <c r="G75" s="541">
        <v>16789.95</v>
      </c>
      <c r="H75" s="541">
        <v>16789.95</v>
      </c>
      <c r="I75" s="536"/>
      <c r="J75" s="22">
        <v>42</v>
      </c>
      <c r="K75" s="22">
        <v>42</v>
      </c>
      <c r="L75" s="22">
        <v>42</v>
      </c>
      <c r="M75" s="536"/>
      <c r="N75" s="22" t="s">
        <v>465</v>
      </c>
      <c r="O75" s="537"/>
      <c r="P75" s="22" t="s">
        <v>411</v>
      </c>
      <c r="Q75" s="538"/>
      <c r="R75" s="539">
        <f t="shared" si="3"/>
        <v>705177.9</v>
      </c>
      <c r="S75" s="539">
        <f t="shared" si="3"/>
        <v>705177.9</v>
      </c>
      <c r="T75" s="539">
        <f t="shared" si="3"/>
        <v>705177.9</v>
      </c>
      <c r="U75" s="540">
        <f t="shared" ref="U75:U138" si="4">R75+S75+T75</f>
        <v>2115533.7000000002</v>
      </c>
    </row>
    <row r="76" spans="1:21" x14ac:dyDescent="0.25">
      <c r="A76" s="534" t="s">
        <v>181</v>
      </c>
      <c r="B76" s="22" t="s">
        <v>587</v>
      </c>
      <c r="C76" s="542"/>
      <c r="D76" s="22" t="s">
        <v>464</v>
      </c>
      <c r="E76" s="535"/>
      <c r="F76" s="541">
        <v>15776.83</v>
      </c>
      <c r="G76" s="541">
        <v>15776.83</v>
      </c>
      <c r="H76" s="541">
        <v>15776.83</v>
      </c>
      <c r="I76" s="536"/>
      <c r="J76" s="22">
        <v>1</v>
      </c>
      <c r="K76" s="22">
        <v>1</v>
      </c>
      <c r="L76" s="22">
        <v>2</v>
      </c>
      <c r="M76" s="536"/>
      <c r="N76" s="22" t="s">
        <v>465</v>
      </c>
      <c r="O76" s="537"/>
      <c r="P76" s="22" t="s">
        <v>411</v>
      </c>
      <c r="Q76" s="538"/>
      <c r="R76" s="539">
        <f t="shared" si="3"/>
        <v>15776.83</v>
      </c>
      <c r="S76" s="539">
        <f t="shared" si="3"/>
        <v>15776.83</v>
      </c>
      <c r="T76" s="539">
        <f t="shared" si="3"/>
        <v>31553.66</v>
      </c>
      <c r="U76" s="540">
        <f t="shared" si="4"/>
        <v>63107.32</v>
      </c>
    </row>
    <row r="77" spans="1:21" x14ac:dyDescent="0.25">
      <c r="A77" s="534" t="s">
        <v>181</v>
      </c>
      <c r="B77" s="22" t="s">
        <v>596</v>
      </c>
      <c r="C77" s="542"/>
      <c r="D77" s="22" t="s">
        <v>464</v>
      </c>
      <c r="E77" s="535"/>
      <c r="F77" s="541">
        <v>16789.95</v>
      </c>
      <c r="G77" s="541">
        <v>16789.95</v>
      </c>
      <c r="H77" s="541">
        <v>16789.95</v>
      </c>
      <c r="I77" s="536"/>
      <c r="J77" s="22">
        <v>1</v>
      </c>
      <c r="K77" s="22">
        <v>1</v>
      </c>
      <c r="L77" s="22">
        <v>1</v>
      </c>
      <c r="M77" s="536"/>
      <c r="N77" s="22" t="s">
        <v>465</v>
      </c>
      <c r="O77" s="537"/>
      <c r="P77" s="22" t="s">
        <v>411</v>
      </c>
      <c r="Q77" s="538"/>
      <c r="R77" s="539">
        <f t="shared" si="3"/>
        <v>16789.95</v>
      </c>
      <c r="S77" s="539">
        <f t="shared" si="3"/>
        <v>16789.95</v>
      </c>
      <c r="T77" s="539">
        <f t="shared" si="3"/>
        <v>16789.95</v>
      </c>
      <c r="U77" s="540">
        <f t="shared" si="4"/>
        <v>50369.850000000006</v>
      </c>
    </row>
    <row r="78" spans="1:21" x14ac:dyDescent="0.25">
      <c r="A78" s="534" t="s">
        <v>181</v>
      </c>
      <c r="B78" s="22" t="s">
        <v>479</v>
      </c>
      <c r="C78" s="542"/>
      <c r="D78" s="22" t="s">
        <v>464</v>
      </c>
      <c r="E78" s="535"/>
      <c r="F78" s="541">
        <v>16789.95</v>
      </c>
      <c r="G78" s="541">
        <v>16789.95</v>
      </c>
      <c r="H78" s="541">
        <v>16789.95</v>
      </c>
      <c r="I78" s="536"/>
      <c r="J78" s="22">
        <v>2</v>
      </c>
      <c r="K78" s="22">
        <v>1</v>
      </c>
      <c r="L78" s="22">
        <v>1</v>
      </c>
      <c r="M78" s="536"/>
      <c r="N78" s="22" t="s">
        <v>465</v>
      </c>
      <c r="O78" s="537"/>
      <c r="P78" s="22" t="s">
        <v>411</v>
      </c>
      <c r="Q78" s="538"/>
      <c r="R78" s="539">
        <f t="shared" si="3"/>
        <v>33579.9</v>
      </c>
      <c r="S78" s="539">
        <f t="shared" si="3"/>
        <v>16789.95</v>
      </c>
      <c r="T78" s="539">
        <f t="shared" si="3"/>
        <v>16789.95</v>
      </c>
      <c r="U78" s="540">
        <f t="shared" si="4"/>
        <v>67159.8</v>
      </c>
    </row>
    <row r="79" spans="1:21" x14ac:dyDescent="0.25">
      <c r="A79" s="534" t="s">
        <v>181</v>
      </c>
      <c r="B79" s="22" t="s">
        <v>480</v>
      </c>
      <c r="C79" s="542"/>
      <c r="D79" s="22" t="s">
        <v>464</v>
      </c>
      <c r="E79" s="535"/>
      <c r="F79" s="541">
        <v>17354.400000000001</v>
      </c>
      <c r="G79" s="541">
        <v>17354.400000000001</v>
      </c>
      <c r="H79" s="541">
        <v>17354.400000000001</v>
      </c>
      <c r="I79" s="536"/>
      <c r="J79" s="22">
        <v>3</v>
      </c>
      <c r="K79" s="22">
        <v>3</v>
      </c>
      <c r="L79" s="22">
        <v>2</v>
      </c>
      <c r="M79" s="536"/>
      <c r="N79" s="22" t="s">
        <v>465</v>
      </c>
      <c r="O79" s="537"/>
      <c r="P79" s="22" t="s">
        <v>411</v>
      </c>
      <c r="Q79" s="538"/>
      <c r="R79" s="539">
        <f t="shared" si="3"/>
        <v>52063.200000000004</v>
      </c>
      <c r="S79" s="539">
        <f t="shared" si="3"/>
        <v>52063.200000000004</v>
      </c>
      <c r="T79" s="539">
        <f t="shared" si="3"/>
        <v>34708.800000000003</v>
      </c>
      <c r="U79" s="540">
        <f t="shared" si="4"/>
        <v>138835.20000000001</v>
      </c>
    </row>
    <row r="80" spans="1:21" x14ac:dyDescent="0.25">
      <c r="A80" s="534" t="s">
        <v>181</v>
      </c>
      <c r="B80" s="22" t="s">
        <v>481</v>
      </c>
      <c r="C80" s="542"/>
      <c r="D80" s="22" t="s">
        <v>464</v>
      </c>
      <c r="E80" s="535"/>
      <c r="F80" s="541">
        <v>18300.96</v>
      </c>
      <c r="G80" s="541">
        <v>18300.96</v>
      </c>
      <c r="H80" s="541">
        <v>18300.96</v>
      </c>
      <c r="I80" s="536"/>
      <c r="J80" s="22">
        <v>31</v>
      </c>
      <c r="K80" s="22">
        <v>31</v>
      </c>
      <c r="L80" s="22">
        <v>32</v>
      </c>
      <c r="M80" s="536"/>
      <c r="N80" s="22" t="s">
        <v>465</v>
      </c>
      <c r="O80" s="537"/>
      <c r="P80" s="22" t="s">
        <v>411</v>
      </c>
      <c r="Q80" s="538"/>
      <c r="R80" s="539">
        <f t="shared" si="3"/>
        <v>567329.76</v>
      </c>
      <c r="S80" s="539">
        <f t="shared" si="3"/>
        <v>567329.76</v>
      </c>
      <c r="T80" s="539">
        <f t="shared" si="3"/>
        <v>585630.71999999997</v>
      </c>
      <c r="U80" s="540">
        <f t="shared" si="4"/>
        <v>1720290.24</v>
      </c>
    </row>
    <row r="81" spans="1:21" x14ac:dyDescent="0.25">
      <c r="A81" s="534" t="s">
        <v>181</v>
      </c>
      <c r="B81" s="22" t="s">
        <v>482</v>
      </c>
      <c r="C81" s="542"/>
      <c r="D81" s="22" t="s">
        <v>464</v>
      </c>
      <c r="E81" s="535"/>
      <c r="F81" s="541">
        <v>17354.400000000001</v>
      </c>
      <c r="G81" s="541">
        <v>17354.400000000001</v>
      </c>
      <c r="H81" s="541">
        <v>17354.400000000001</v>
      </c>
      <c r="I81" s="536"/>
      <c r="J81" s="22">
        <v>18</v>
      </c>
      <c r="K81" s="22">
        <v>17</v>
      </c>
      <c r="L81" s="22">
        <v>18</v>
      </c>
      <c r="M81" s="536"/>
      <c r="N81" s="22" t="s">
        <v>465</v>
      </c>
      <c r="O81" s="537"/>
      <c r="P81" s="22" t="s">
        <v>411</v>
      </c>
      <c r="Q81" s="538"/>
      <c r="R81" s="539">
        <f t="shared" si="3"/>
        <v>312379.2</v>
      </c>
      <c r="S81" s="539">
        <f t="shared" si="3"/>
        <v>295024.80000000005</v>
      </c>
      <c r="T81" s="539">
        <f t="shared" si="3"/>
        <v>312379.2</v>
      </c>
      <c r="U81" s="540">
        <f t="shared" si="4"/>
        <v>919783.2</v>
      </c>
    </row>
    <row r="82" spans="1:21" x14ac:dyDescent="0.25">
      <c r="A82" s="534" t="s">
        <v>181</v>
      </c>
      <c r="B82" s="22" t="s">
        <v>483</v>
      </c>
      <c r="C82" s="542"/>
      <c r="D82" s="22" t="s">
        <v>464</v>
      </c>
      <c r="E82" s="535"/>
      <c r="F82" s="541">
        <v>18300.96</v>
      </c>
      <c r="G82" s="541">
        <v>18300.96</v>
      </c>
      <c r="H82" s="541">
        <v>18300.96</v>
      </c>
      <c r="I82" s="536"/>
      <c r="J82" s="22">
        <v>186</v>
      </c>
      <c r="K82" s="22">
        <v>187</v>
      </c>
      <c r="L82" s="22">
        <v>185</v>
      </c>
      <c r="M82" s="536"/>
      <c r="N82" s="22" t="s">
        <v>465</v>
      </c>
      <c r="O82" s="537"/>
      <c r="P82" s="22" t="s">
        <v>411</v>
      </c>
      <c r="Q82" s="538"/>
      <c r="R82" s="539">
        <f t="shared" si="3"/>
        <v>3403978.56</v>
      </c>
      <c r="S82" s="539">
        <f t="shared" si="3"/>
        <v>3422279.52</v>
      </c>
      <c r="T82" s="539">
        <f t="shared" si="3"/>
        <v>3385677.5999999996</v>
      </c>
      <c r="U82" s="540">
        <f t="shared" si="4"/>
        <v>10211935.68</v>
      </c>
    </row>
    <row r="83" spans="1:21" x14ac:dyDescent="0.25">
      <c r="A83" s="534" t="s">
        <v>181</v>
      </c>
      <c r="B83" s="22" t="s">
        <v>484</v>
      </c>
      <c r="C83" s="542"/>
      <c r="D83" s="22" t="s">
        <v>485</v>
      </c>
      <c r="E83" s="535"/>
      <c r="F83" s="541">
        <v>10876.06</v>
      </c>
      <c r="G83" s="541">
        <v>10876.06</v>
      </c>
      <c r="H83" s="541">
        <v>10876.06</v>
      </c>
      <c r="I83" s="536"/>
      <c r="J83" s="22">
        <v>3</v>
      </c>
      <c r="K83" s="22">
        <v>3</v>
      </c>
      <c r="L83" s="22">
        <v>3</v>
      </c>
      <c r="M83" s="536"/>
      <c r="N83" s="22" t="s">
        <v>465</v>
      </c>
      <c r="O83" s="537"/>
      <c r="P83" s="22" t="s">
        <v>411</v>
      </c>
      <c r="Q83" s="538"/>
      <c r="R83" s="539">
        <f t="shared" si="3"/>
        <v>32628.18</v>
      </c>
      <c r="S83" s="539">
        <f t="shared" si="3"/>
        <v>32628.18</v>
      </c>
      <c r="T83" s="539">
        <f t="shared" si="3"/>
        <v>32628.18</v>
      </c>
      <c r="U83" s="540">
        <f t="shared" si="4"/>
        <v>97884.540000000008</v>
      </c>
    </row>
    <row r="84" spans="1:21" x14ac:dyDescent="0.25">
      <c r="A84" s="534" t="s">
        <v>181</v>
      </c>
      <c r="B84" s="22" t="s">
        <v>486</v>
      </c>
      <c r="C84" s="542"/>
      <c r="D84" s="22" t="s">
        <v>485</v>
      </c>
      <c r="E84" s="535"/>
      <c r="F84" s="541">
        <v>11162.9</v>
      </c>
      <c r="G84" s="541">
        <v>11162.9</v>
      </c>
      <c r="H84" s="541">
        <v>11162.9</v>
      </c>
      <c r="I84" s="536"/>
      <c r="J84" s="22">
        <v>1</v>
      </c>
      <c r="K84" s="22">
        <v>1</v>
      </c>
      <c r="L84" s="22">
        <v>1</v>
      </c>
      <c r="M84" s="536"/>
      <c r="N84" s="22" t="s">
        <v>465</v>
      </c>
      <c r="O84" s="537"/>
      <c r="P84" s="22" t="s">
        <v>411</v>
      </c>
      <c r="Q84" s="538"/>
      <c r="R84" s="539">
        <f t="shared" si="3"/>
        <v>11162.9</v>
      </c>
      <c r="S84" s="539">
        <f t="shared" si="3"/>
        <v>11162.9</v>
      </c>
      <c r="T84" s="539">
        <f t="shared" si="3"/>
        <v>11162.9</v>
      </c>
      <c r="U84" s="540">
        <f t="shared" si="4"/>
        <v>33488.699999999997</v>
      </c>
    </row>
    <row r="85" spans="1:21" x14ac:dyDescent="0.25">
      <c r="A85" s="534" t="s">
        <v>181</v>
      </c>
      <c r="B85" s="22" t="s">
        <v>487</v>
      </c>
      <c r="C85" s="542"/>
      <c r="D85" s="22" t="s">
        <v>485</v>
      </c>
      <c r="E85" s="535"/>
      <c r="F85" s="541">
        <v>10876.07</v>
      </c>
      <c r="G85" s="541">
        <v>10876.07</v>
      </c>
      <c r="H85" s="541">
        <v>10876.07</v>
      </c>
      <c r="I85" s="536"/>
      <c r="J85" s="22">
        <v>1</v>
      </c>
      <c r="K85" s="22">
        <v>1</v>
      </c>
      <c r="L85" s="22">
        <v>1</v>
      </c>
      <c r="M85" s="536"/>
      <c r="N85" s="22" t="s">
        <v>465</v>
      </c>
      <c r="O85" s="537"/>
      <c r="P85" s="22" t="s">
        <v>411</v>
      </c>
      <c r="Q85" s="538"/>
      <c r="R85" s="539">
        <f t="shared" si="3"/>
        <v>10876.07</v>
      </c>
      <c r="S85" s="539">
        <f t="shared" si="3"/>
        <v>10876.07</v>
      </c>
      <c r="T85" s="539">
        <f t="shared" si="3"/>
        <v>10876.07</v>
      </c>
      <c r="U85" s="540">
        <f t="shared" si="4"/>
        <v>32628.21</v>
      </c>
    </row>
    <row r="86" spans="1:21" x14ac:dyDescent="0.25">
      <c r="A86" s="534" t="s">
        <v>181</v>
      </c>
      <c r="B86" s="22" t="s">
        <v>488</v>
      </c>
      <c r="C86" s="542"/>
      <c r="D86" s="22" t="s">
        <v>485</v>
      </c>
      <c r="E86" s="535"/>
      <c r="F86" s="541">
        <v>11162.91</v>
      </c>
      <c r="G86" s="541">
        <v>11162.91</v>
      </c>
      <c r="H86" s="22">
        <v>0</v>
      </c>
      <c r="I86" s="536"/>
      <c r="J86" s="22">
        <v>1</v>
      </c>
      <c r="K86" s="22">
        <v>1</v>
      </c>
      <c r="L86" s="22">
        <v>0</v>
      </c>
      <c r="M86" s="536"/>
      <c r="N86" s="22" t="s">
        <v>465</v>
      </c>
      <c r="O86" s="537"/>
      <c r="P86" s="22" t="s">
        <v>411</v>
      </c>
      <c r="Q86" s="538"/>
      <c r="R86" s="539">
        <f t="shared" si="3"/>
        <v>11162.91</v>
      </c>
      <c r="S86" s="539">
        <f t="shared" si="3"/>
        <v>11162.91</v>
      </c>
      <c r="T86" s="539">
        <f t="shared" si="3"/>
        <v>0</v>
      </c>
      <c r="U86" s="540">
        <f t="shared" si="4"/>
        <v>22325.82</v>
      </c>
    </row>
    <row r="87" spans="1:21" x14ac:dyDescent="0.25">
      <c r="A87" s="534" t="s">
        <v>181</v>
      </c>
      <c r="B87" s="22" t="s">
        <v>489</v>
      </c>
      <c r="C87" s="542"/>
      <c r="D87" s="22" t="s">
        <v>485</v>
      </c>
      <c r="E87" s="535"/>
      <c r="F87" s="541">
        <v>10876.07</v>
      </c>
      <c r="G87" s="541">
        <v>10876.07</v>
      </c>
      <c r="H87" s="541">
        <v>10876.07</v>
      </c>
      <c r="I87" s="536"/>
      <c r="J87" s="22">
        <v>2</v>
      </c>
      <c r="K87" s="22">
        <v>2</v>
      </c>
      <c r="L87" s="22">
        <v>1</v>
      </c>
      <c r="M87" s="536"/>
      <c r="N87" s="22" t="s">
        <v>465</v>
      </c>
      <c r="O87" s="537"/>
      <c r="P87" s="22" t="s">
        <v>411</v>
      </c>
      <c r="Q87" s="538"/>
      <c r="R87" s="539">
        <f t="shared" si="3"/>
        <v>21752.14</v>
      </c>
      <c r="S87" s="539">
        <f t="shared" si="3"/>
        <v>21752.14</v>
      </c>
      <c r="T87" s="539">
        <f t="shared" si="3"/>
        <v>10876.07</v>
      </c>
      <c r="U87" s="540">
        <f t="shared" si="4"/>
        <v>54380.35</v>
      </c>
    </row>
    <row r="88" spans="1:21" x14ac:dyDescent="0.25">
      <c r="A88" s="534" t="s">
        <v>181</v>
      </c>
      <c r="B88" s="22" t="s">
        <v>489</v>
      </c>
      <c r="C88" s="542"/>
      <c r="D88" s="22" t="s">
        <v>485</v>
      </c>
      <c r="E88" s="535"/>
      <c r="F88" s="541">
        <v>11162.91</v>
      </c>
      <c r="G88" s="541">
        <v>11162.91</v>
      </c>
      <c r="H88" s="541">
        <v>11162.91</v>
      </c>
      <c r="I88" s="536"/>
      <c r="J88" s="22">
        <v>4</v>
      </c>
      <c r="K88" s="22">
        <v>4</v>
      </c>
      <c r="L88" s="22">
        <v>4</v>
      </c>
      <c r="M88" s="536"/>
      <c r="N88" s="22" t="s">
        <v>465</v>
      </c>
      <c r="O88" s="537"/>
      <c r="P88" s="22" t="s">
        <v>411</v>
      </c>
      <c r="Q88" s="538"/>
      <c r="R88" s="539">
        <f t="shared" si="3"/>
        <v>44651.64</v>
      </c>
      <c r="S88" s="539">
        <f t="shared" si="3"/>
        <v>44651.64</v>
      </c>
      <c r="T88" s="539">
        <f t="shared" si="3"/>
        <v>44651.64</v>
      </c>
      <c r="U88" s="540">
        <f t="shared" si="4"/>
        <v>133954.91999999998</v>
      </c>
    </row>
    <row r="89" spans="1:21" x14ac:dyDescent="0.25">
      <c r="A89" s="534" t="s">
        <v>181</v>
      </c>
      <c r="B89" s="22" t="s">
        <v>490</v>
      </c>
      <c r="C89" s="542"/>
      <c r="D89" s="22" t="s">
        <v>485</v>
      </c>
      <c r="E89" s="535"/>
      <c r="F89" s="541">
        <v>8295.41</v>
      </c>
      <c r="G89" s="541">
        <v>8295.41</v>
      </c>
      <c r="H89" s="541">
        <v>8295.41</v>
      </c>
      <c r="I89" s="536"/>
      <c r="J89" s="22">
        <v>22</v>
      </c>
      <c r="K89" s="22">
        <v>18</v>
      </c>
      <c r="L89" s="22">
        <v>17</v>
      </c>
      <c r="M89" s="536"/>
      <c r="N89" s="22" t="s">
        <v>465</v>
      </c>
      <c r="O89" s="537"/>
      <c r="P89" s="22" t="s">
        <v>411</v>
      </c>
      <c r="Q89" s="538"/>
      <c r="R89" s="539">
        <f t="shared" si="3"/>
        <v>182499.02</v>
      </c>
      <c r="S89" s="539">
        <f t="shared" si="3"/>
        <v>149317.38</v>
      </c>
      <c r="T89" s="539">
        <f t="shared" si="3"/>
        <v>141021.97</v>
      </c>
      <c r="U89" s="540">
        <f t="shared" si="4"/>
        <v>472838.37</v>
      </c>
    </row>
    <row r="90" spans="1:21" x14ac:dyDescent="0.25">
      <c r="A90" s="534" t="s">
        <v>181</v>
      </c>
      <c r="B90" s="22" t="s">
        <v>491</v>
      </c>
      <c r="C90" s="542"/>
      <c r="D90" s="22" t="s">
        <v>485</v>
      </c>
      <c r="E90" s="535"/>
      <c r="F90" s="541">
        <v>8582.1</v>
      </c>
      <c r="G90" s="541">
        <v>8582.1</v>
      </c>
      <c r="H90" s="541">
        <v>8582.1</v>
      </c>
      <c r="I90" s="536"/>
      <c r="J90" s="22">
        <v>53</v>
      </c>
      <c r="K90" s="22">
        <v>56</v>
      </c>
      <c r="L90" s="22">
        <v>55</v>
      </c>
      <c r="M90" s="536"/>
      <c r="N90" s="22" t="s">
        <v>465</v>
      </c>
      <c r="O90" s="537"/>
      <c r="P90" s="22" t="s">
        <v>411</v>
      </c>
      <c r="Q90" s="538"/>
      <c r="R90" s="539">
        <f t="shared" si="3"/>
        <v>454851.30000000005</v>
      </c>
      <c r="S90" s="539">
        <f t="shared" si="3"/>
        <v>480597.60000000003</v>
      </c>
      <c r="T90" s="539">
        <f t="shared" si="3"/>
        <v>472015.5</v>
      </c>
      <c r="U90" s="540">
        <f t="shared" si="4"/>
        <v>1407464.4000000001</v>
      </c>
    </row>
    <row r="91" spans="1:21" x14ac:dyDescent="0.25">
      <c r="A91" s="534" t="s">
        <v>181</v>
      </c>
      <c r="B91" s="22" t="s">
        <v>492</v>
      </c>
      <c r="C91" s="542"/>
      <c r="D91" s="22" t="s">
        <v>485</v>
      </c>
      <c r="E91" s="535"/>
      <c r="F91" s="541">
        <v>8295.41</v>
      </c>
      <c r="G91" s="541">
        <v>8295.41</v>
      </c>
      <c r="H91" s="541">
        <v>8295.41</v>
      </c>
      <c r="I91" s="536"/>
      <c r="J91" s="22">
        <v>3</v>
      </c>
      <c r="K91" s="22">
        <v>3</v>
      </c>
      <c r="L91" s="22">
        <v>3</v>
      </c>
      <c r="M91" s="536"/>
      <c r="N91" s="22" t="s">
        <v>465</v>
      </c>
      <c r="O91" s="537"/>
      <c r="P91" s="22" t="s">
        <v>411</v>
      </c>
      <c r="Q91" s="538"/>
      <c r="R91" s="539">
        <f t="shared" si="3"/>
        <v>24886.23</v>
      </c>
      <c r="S91" s="539">
        <f t="shared" si="3"/>
        <v>24886.23</v>
      </c>
      <c r="T91" s="539">
        <f t="shared" si="3"/>
        <v>24886.23</v>
      </c>
      <c r="U91" s="540">
        <f t="shared" si="4"/>
        <v>74658.69</v>
      </c>
    </row>
    <row r="92" spans="1:21" x14ac:dyDescent="0.25">
      <c r="A92" s="534" t="s">
        <v>181</v>
      </c>
      <c r="B92" s="22" t="s">
        <v>493</v>
      </c>
      <c r="C92" s="542"/>
      <c r="D92" s="22" t="s">
        <v>485</v>
      </c>
      <c r="E92" s="535"/>
      <c r="F92" s="541">
        <v>8582.1</v>
      </c>
      <c r="G92" s="541">
        <v>8582.1</v>
      </c>
      <c r="H92" s="541">
        <v>8582.1</v>
      </c>
      <c r="I92" s="536"/>
      <c r="J92" s="22">
        <v>6</v>
      </c>
      <c r="K92" s="22">
        <v>6</v>
      </c>
      <c r="L92" s="22">
        <v>5</v>
      </c>
      <c r="M92" s="536"/>
      <c r="N92" s="22" t="s">
        <v>465</v>
      </c>
      <c r="O92" s="537"/>
      <c r="P92" s="22" t="s">
        <v>411</v>
      </c>
      <c r="Q92" s="538"/>
      <c r="R92" s="539">
        <f t="shared" si="3"/>
        <v>51492.600000000006</v>
      </c>
      <c r="S92" s="539">
        <f t="shared" si="3"/>
        <v>51492.600000000006</v>
      </c>
      <c r="T92" s="539">
        <f t="shared" si="3"/>
        <v>42910.5</v>
      </c>
      <c r="U92" s="540">
        <f t="shared" si="4"/>
        <v>145895.70000000001</v>
      </c>
    </row>
    <row r="93" spans="1:21" x14ac:dyDescent="0.25">
      <c r="A93" s="534" t="s">
        <v>181</v>
      </c>
      <c r="B93" s="22" t="s">
        <v>494</v>
      </c>
      <c r="C93" s="542"/>
      <c r="D93" s="22" t="s">
        <v>485</v>
      </c>
      <c r="E93" s="535"/>
      <c r="F93" s="541">
        <v>9442.48</v>
      </c>
      <c r="G93" s="541">
        <v>9442.48</v>
      </c>
      <c r="H93" s="541">
        <v>9442.48</v>
      </c>
      <c r="I93" s="536"/>
      <c r="J93" s="22">
        <v>2</v>
      </c>
      <c r="K93" s="22">
        <v>2</v>
      </c>
      <c r="L93" s="22">
        <v>1</v>
      </c>
      <c r="M93" s="536"/>
      <c r="N93" s="22" t="s">
        <v>465</v>
      </c>
      <c r="O93" s="537"/>
      <c r="P93" s="22" t="s">
        <v>411</v>
      </c>
      <c r="Q93" s="538"/>
      <c r="R93" s="539">
        <f t="shared" si="3"/>
        <v>18884.96</v>
      </c>
      <c r="S93" s="539">
        <f t="shared" si="3"/>
        <v>18884.96</v>
      </c>
      <c r="T93" s="539">
        <f t="shared" si="3"/>
        <v>9442.48</v>
      </c>
      <c r="U93" s="540">
        <f t="shared" si="4"/>
        <v>47212.399999999994</v>
      </c>
    </row>
    <row r="94" spans="1:21" x14ac:dyDescent="0.25">
      <c r="A94" s="534" t="s">
        <v>181</v>
      </c>
      <c r="B94" s="22" t="s">
        <v>495</v>
      </c>
      <c r="C94" s="542"/>
      <c r="D94" s="22" t="s">
        <v>485</v>
      </c>
      <c r="E94" s="535"/>
      <c r="F94" s="541">
        <v>9729.11</v>
      </c>
      <c r="G94" s="541">
        <v>9729.11</v>
      </c>
      <c r="H94" s="541">
        <v>9729.11</v>
      </c>
      <c r="I94" s="536"/>
      <c r="J94" s="22">
        <v>1</v>
      </c>
      <c r="K94" s="22">
        <v>1</v>
      </c>
      <c r="L94" s="22">
        <v>2</v>
      </c>
      <c r="M94" s="536"/>
      <c r="N94" s="22" t="s">
        <v>465</v>
      </c>
      <c r="O94" s="537"/>
      <c r="P94" s="22" t="s">
        <v>411</v>
      </c>
      <c r="Q94" s="538"/>
      <c r="R94" s="539">
        <f t="shared" si="3"/>
        <v>9729.11</v>
      </c>
      <c r="S94" s="539">
        <f t="shared" si="3"/>
        <v>9729.11</v>
      </c>
      <c r="T94" s="539">
        <f t="shared" si="3"/>
        <v>19458.22</v>
      </c>
      <c r="U94" s="540">
        <f t="shared" si="4"/>
        <v>38916.44</v>
      </c>
    </row>
    <row r="95" spans="1:21" x14ac:dyDescent="0.25">
      <c r="A95" s="534" t="s">
        <v>181</v>
      </c>
      <c r="B95" s="22" t="s">
        <v>597</v>
      </c>
      <c r="C95" s="542"/>
      <c r="D95" s="22" t="s">
        <v>485</v>
      </c>
      <c r="E95" s="535"/>
      <c r="F95" s="541">
        <v>7721.83</v>
      </c>
      <c r="G95" s="541">
        <v>7721.83</v>
      </c>
      <c r="H95" s="541">
        <v>7721.83</v>
      </c>
      <c r="I95" s="536"/>
      <c r="J95" s="22">
        <v>1</v>
      </c>
      <c r="K95" s="22">
        <v>1</v>
      </c>
      <c r="L95" s="22">
        <v>1</v>
      </c>
      <c r="M95" s="536"/>
      <c r="N95" s="22" t="s">
        <v>465</v>
      </c>
      <c r="O95" s="537"/>
      <c r="P95" s="22" t="s">
        <v>411</v>
      </c>
      <c r="Q95" s="538"/>
      <c r="R95" s="539">
        <f t="shared" si="3"/>
        <v>7721.83</v>
      </c>
      <c r="S95" s="539">
        <f t="shared" si="3"/>
        <v>7721.83</v>
      </c>
      <c r="T95" s="539">
        <f t="shared" si="3"/>
        <v>7721.83</v>
      </c>
      <c r="U95" s="540">
        <f t="shared" si="4"/>
        <v>23165.489999999998</v>
      </c>
    </row>
    <row r="96" spans="1:21" x14ac:dyDescent="0.25">
      <c r="A96" s="534" t="s">
        <v>181</v>
      </c>
      <c r="B96" s="22" t="s">
        <v>496</v>
      </c>
      <c r="C96" s="542"/>
      <c r="D96" s="22" t="s">
        <v>485</v>
      </c>
      <c r="E96" s="535"/>
      <c r="F96" s="541">
        <v>8008.81</v>
      </c>
      <c r="G96" s="541">
        <v>8008.81</v>
      </c>
      <c r="H96" s="541">
        <v>8008.81</v>
      </c>
      <c r="I96" s="536"/>
      <c r="J96" s="22">
        <v>1</v>
      </c>
      <c r="K96" s="22">
        <v>1</v>
      </c>
      <c r="L96" s="22">
        <v>1</v>
      </c>
      <c r="M96" s="536"/>
      <c r="N96" s="22" t="s">
        <v>465</v>
      </c>
      <c r="O96" s="537"/>
      <c r="P96" s="22" t="s">
        <v>411</v>
      </c>
      <c r="Q96" s="538"/>
      <c r="R96" s="539">
        <f t="shared" si="3"/>
        <v>8008.81</v>
      </c>
      <c r="S96" s="539">
        <f t="shared" si="3"/>
        <v>8008.81</v>
      </c>
      <c r="T96" s="539">
        <f t="shared" si="3"/>
        <v>8008.81</v>
      </c>
      <c r="U96" s="540">
        <f t="shared" si="4"/>
        <v>24026.43</v>
      </c>
    </row>
    <row r="97" spans="1:21" x14ac:dyDescent="0.25">
      <c r="A97" s="534" t="s">
        <v>181</v>
      </c>
      <c r="B97" s="22" t="s">
        <v>497</v>
      </c>
      <c r="C97" s="542"/>
      <c r="D97" s="22" t="s">
        <v>485</v>
      </c>
      <c r="E97" s="535"/>
      <c r="F97" s="22">
        <v>0</v>
      </c>
      <c r="G97" s="22">
        <v>0</v>
      </c>
      <c r="H97" s="541">
        <v>8868.91</v>
      </c>
      <c r="I97" s="536"/>
      <c r="J97" s="22">
        <v>0</v>
      </c>
      <c r="K97" s="22">
        <v>0</v>
      </c>
      <c r="L97" s="22">
        <v>1</v>
      </c>
      <c r="M97" s="536"/>
      <c r="N97" s="22" t="s">
        <v>465</v>
      </c>
      <c r="O97" s="537"/>
      <c r="P97" s="22" t="s">
        <v>411</v>
      </c>
      <c r="Q97" s="538"/>
      <c r="R97" s="539">
        <f t="shared" si="3"/>
        <v>0</v>
      </c>
      <c r="S97" s="539">
        <f t="shared" si="3"/>
        <v>0</v>
      </c>
      <c r="T97" s="539">
        <f t="shared" si="3"/>
        <v>8868.91</v>
      </c>
      <c r="U97" s="540">
        <f t="shared" si="4"/>
        <v>8868.91</v>
      </c>
    </row>
    <row r="98" spans="1:21" x14ac:dyDescent="0.25">
      <c r="A98" s="534" t="s">
        <v>181</v>
      </c>
      <c r="B98" s="22" t="s">
        <v>498</v>
      </c>
      <c r="C98" s="542"/>
      <c r="D98" s="22" t="s">
        <v>485</v>
      </c>
      <c r="E98" s="535"/>
      <c r="F98" s="541">
        <v>9155.7800000000007</v>
      </c>
      <c r="G98" s="541">
        <v>9155.7800000000007</v>
      </c>
      <c r="H98" s="541">
        <v>9155.7800000000007</v>
      </c>
      <c r="I98" s="536"/>
      <c r="J98" s="22">
        <v>2</v>
      </c>
      <c r="K98" s="22">
        <v>2</v>
      </c>
      <c r="L98" s="22">
        <v>2</v>
      </c>
      <c r="M98" s="536"/>
      <c r="N98" s="22" t="s">
        <v>465</v>
      </c>
      <c r="O98" s="537"/>
      <c r="P98" s="22" t="s">
        <v>411</v>
      </c>
      <c r="Q98" s="538"/>
      <c r="R98" s="539">
        <f t="shared" si="3"/>
        <v>18311.560000000001</v>
      </c>
      <c r="S98" s="539">
        <f t="shared" si="3"/>
        <v>18311.560000000001</v>
      </c>
      <c r="T98" s="539">
        <f t="shared" si="3"/>
        <v>18311.560000000001</v>
      </c>
      <c r="U98" s="540">
        <f t="shared" si="4"/>
        <v>54934.680000000008</v>
      </c>
    </row>
    <row r="99" spans="1:21" x14ac:dyDescent="0.25">
      <c r="A99" s="534" t="s">
        <v>181</v>
      </c>
      <c r="B99" s="22" t="s">
        <v>499</v>
      </c>
      <c r="C99" s="542"/>
      <c r="D99" s="22" t="s">
        <v>485</v>
      </c>
      <c r="E99" s="535"/>
      <c r="F99" s="541">
        <v>9442.48</v>
      </c>
      <c r="G99" s="541">
        <v>9442.48</v>
      </c>
      <c r="H99" s="541">
        <v>9442.48</v>
      </c>
      <c r="I99" s="536"/>
      <c r="J99" s="22">
        <v>2</v>
      </c>
      <c r="K99" s="22">
        <v>2</v>
      </c>
      <c r="L99" s="22">
        <v>2</v>
      </c>
      <c r="M99" s="536"/>
      <c r="N99" s="22" t="s">
        <v>465</v>
      </c>
      <c r="O99" s="537"/>
      <c r="P99" s="22" t="s">
        <v>411</v>
      </c>
      <c r="Q99" s="538"/>
      <c r="R99" s="539">
        <f t="shared" si="3"/>
        <v>18884.96</v>
      </c>
      <c r="S99" s="539">
        <f t="shared" si="3"/>
        <v>18884.96</v>
      </c>
      <c r="T99" s="539">
        <f t="shared" si="3"/>
        <v>18884.96</v>
      </c>
      <c r="U99" s="540">
        <f t="shared" si="4"/>
        <v>56654.879999999997</v>
      </c>
    </row>
    <row r="100" spans="1:21" x14ac:dyDescent="0.25">
      <c r="A100" s="534" t="s">
        <v>181</v>
      </c>
      <c r="B100" s="22" t="s">
        <v>500</v>
      </c>
      <c r="C100" s="542"/>
      <c r="D100" s="22" t="s">
        <v>485</v>
      </c>
      <c r="E100" s="535"/>
      <c r="F100" s="541">
        <v>9729.11</v>
      </c>
      <c r="G100" s="541">
        <v>9729.11</v>
      </c>
      <c r="H100" s="541">
        <v>9729.11</v>
      </c>
      <c r="I100" s="536"/>
      <c r="J100" s="22">
        <v>4</v>
      </c>
      <c r="K100" s="22">
        <v>4</v>
      </c>
      <c r="L100" s="22">
        <v>2</v>
      </c>
      <c r="M100" s="536"/>
      <c r="N100" s="22" t="s">
        <v>465</v>
      </c>
      <c r="O100" s="537"/>
      <c r="P100" s="22" t="s">
        <v>411</v>
      </c>
      <c r="Q100" s="538"/>
      <c r="R100" s="539">
        <f t="shared" si="3"/>
        <v>38916.44</v>
      </c>
      <c r="S100" s="539">
        <f t="shared" si="3"/>
        <v>38916.44</v>
      </c>
      <c r="T100" s="539">
        <f t="shared" si="3"/>
        <v>19458.22</v>
      </c>
      <c r="U100" s="540">
        <f t="shared" si="4"/>
        <v>97291.1</v>
      </c>
    </row>
    <row r="101" spans="1:21" x14ac:dyDescent="0.25">
      <c r="A101" s="534" t="s">
        <v>181</v>
      </c>
      <c r="B101" s="22" t="s">
        <v>501</v>
      </c>
      <c r="C101" s="542"/>
      <c r="D101" s="22" t="s">
        <v>485</v>
      </c>
      <c r="E101" s="535"/>
      <c r="F101" s="541">
        <v>10015.89</v>
      </c>
      <c r="G101" s="541">
        <v>10015.89</v>
      </c>
      <c r="H101" s="541">
        <v>10015.89</v>
      </c>
      <c r="I101" s="536"/>
      <c r="J101" s="22">
        <v>3</v>
      </c>
      <c r="K101" s="22">
        <v>3</v>
      </c>
      <c r="L101" s="22">
        <v>2</v>
      </c>
      <c r="M101" s="536"/>
      <c r="N101" s="22" t="s">
        <v>465</v>
      </c>
      <c r="O101" s="537"/>
      <c r="P101" s="22" t="s">
        <v>411</v>
      </c>
      <c r="Q101" s="538"/>
      <c r="R101" s="539">
        <f t="shared" si="3"/>
        <v>30047.67</v>
      </c>
      <c r="S101" s="539">
        <f t="shared" si="3"/>
        <v>30047.67</v>
      </c>
      <c r="T101" s="539">
        <f t="shared" si="3"/>
        <v>20031.78</v>
      </c>
      <c r="U101" s="540">
        <f t="shared" si="4"/>
        <v>80127.12</v>
      </c>
    </row>
    <row r="102" spans="1:21" x14ac:dyDescent="0.25">
      <c r="A102" s="534" t="s">
        <v>181</v>
      </c>
      <c r="B102" s="22" t="s">
        <v>502</v>
      </c>
      <c r="C102" s="542"/>
      <c r="D102" s="22" t="s">
        <v>485</v>
      </c>
      <c r="E102" s="535"/>
      <c r="F102" s="541">
        <v>10302.69</v>
      </c>
      <c r="G102" s="541">
        <v>10302.69</v>
      </c>
      <c r="H102" s="541">
        <v>10302.69</v>
      </c>
      <c r="I102" s="536"/>
      <c r="J102" s="22">
        <v>2</v>
      </c>
      <c r="K102" s="22">
        <v>2</v>
      </c>
      <c r="L102" s="22">
        <v>2</v>
      </c>
      <c r="M102" s="536"/>
      <c r="N102" s="22" t="s">
        <v>465</v>
      </c>
      <c r="O102" s="537"/>
      <c r="P102" s="22" t="s">
        <v>411</v>
      </c>
      <c r="Q102" s="538"/>
      <c r="R102" s="539">
        <f t="shared" si="3"/>
        <v>20605.38</v>
      </c>
      <c r="S102" s="539">
        <f t="shared" si="3"/>
        <v>20605.38</v>
      </c>
      <c r="T102" s="539">
        <f t="shared" si="3"/>
        <v>20605.38</v>
      </c>
      <c r="U102" s="540">
        <f t="shared" si="4"/>
        <v>61816.14</v>
      </c>
    </row>
    <row r="103" spans="1:21" x14ac:dyDescent="0.25">
      <c r="A103" s="534" t="s">
        <v>181</v>
      </c>
      <c r="B103" s="22" t="s">
        <v>503</v>
      </c>
      <c r="C103" s="542"/>
      <c r="D103" s="22" t="s">
        <v>485</v>
      </c>
      <c r="E103" s="535"/>
      <c r="F103" s="541">
        <v>8868.91</v>
      </c>
      <c r="G103" s="541">
        <v>8868.91</v>
      </c>
      <c r="H103" s="541">
        <v>8868.91</v>
      </c>
      <c r="I103" s="536"/>
      <c r="J103" s="22">
        <v>6</v>
      </c>
      <c r="K103" s="22">
        <v>6</v>
      </c>
      <c r="L103" s="22">
        <v>7</v>
      </c>
      <c r="M103" s="536"/>
      <c r="N103" s="22" t="s">
        <v>465</v>
      </c>
      <c r="O103" s="537"/>
      <c r="P103" s="22" t="s">
        <v>411</v>
      </c>
      <c r="Q103" s="538"/>
      <c r="R103" s="539">
        <f t="shared" si="3"/>
        <v>53213.46</v>
      </c>
      <c r="S103" s="539">
        <f t="shared" si="3"/>
        <v>53213.46</v>
      </c>
      <c r="T103" s="539">
        <f t="shared" si="3"/>
        <v>62082.369999999995</v>
      </c>
      <c r="U103" s="540">
        <f t="shared" si="4"/>
        <v>168509.28999999998</v>
      </c>
    </row>
    <row r="104" spans="1:21" x14ac:dyDescent="0.25">
      <c r="A104" s="534" t="s">
        <v>181</v>
      </c>
      <c r="B104" s="22" t="s">
        <v>504</v>
      </c>
      <c r="C104" s="542"/>
      <c r="D104" s="22" t="s">
        <v>485</v>
      </c>
      <c r="E104" s="535"/>
      <c r="F104" s="541">
        <v>9155.7800000000007</v>
      </c>
      <c r="G104" s="541">
        <v>9155.7800000000007</v>
      </c>
      <c r="H104" s="541">
        <v>9155.7800000000007</v>
      </c>
      <c r="I104" s="536"/>
      <c r="J104" s="22">
        <v>5</v>
      </c>
      <c r="K104" s="22">
        <v>5</v>
      </c>
      <c r="L104" s="22">
        <v>5</v>
      </c>
      <c r="M104" s="536"/>
      <c r="N104" s="22" t="s">
        <v>465</v>
      </c>
      <c r="O104" s="537"/>
      <c r="P104" s="22" t="s">
        <v>411</v>
      </c>
      <c r="Q104" s="538"/>
      <c r="R104" s="539">
        <f t="shared" si="3"/>
        <v>45778.9</v>
      </c>
      <c r="S104" s="539">
        <f t="shared" si="3"/>
        <v>45778.9</v>
      </c>
      <c r="T104" s="539">
        <f t="shared" si="3"/>
        <v>45778.9</v>
      </c>
      <c r="U104" s="540">
        <f t="shared" si="4"/>
        <v>137336.70000000001</v>
      </c>
    </row>
    <row r="105" spans="1:21" x14ac:dyDescent="0.25">
      <c r="A105" s="534" t="s">
        <v>181</v>
      </c>
      <c r="B105" s="22" t="s">
        <v>505</v>
      </c>
      <c r="C105" s="542"/>
      <c r="D105" s="22" t="s">
        <v>485</v>
      </c>
      <c r="E105" s="535"/>
      <c r="F105" s="541">
        <v>8868.91</v>
      </c>
      <c r="G105" s="541">
        <v>8868.91</v>
      </c>
      <c r="H105" s="541">
        <v>8868.91</v>
      </c>
      <c r="I105" s="536"/>
      <c r="J105" s="22">
        <v>19</v>
      </c>
      <c r="K105" s="22">
        <v>19</v>
      </c>
      <c r="L105" s="22">
        <v>18</v>
      </c>
      <c r="M105" s="536"/>
      <c r="N105" s="22" t="s">
        <v>465</v>
      </c>
      <c r="O105" s="537"/>
      <c r="P105" s="22" t="s">
        <v>411</v>
      </c>
      <c r="Q105" s="538"/>
      <c r="R105" s="539">
        <f t="shared" si="3"/>
        <v>168509.29</v>
      </c>
      <c r="S105" s="539">
        <f t="shared" si="3"/>
        <v>168509.29</v>
      </c>
      <c r="T105" s="539">
        <f t="shared" si="3"/>
        <v>159640.38</v>
      </c>
      <c r="U105" s="540">
        <f t="shared" si="4"/>
        <v>496658.96</v>
      </c>
    </row>
    <row r="106" spans="1:21" x14ac:dyDescent="0.25">
      <c r="A106" s="534" t="s">
        <v>181</v>
      </c>
      <c r="B106" s="22" t="s">
        <v>506</v>
      </c>
      <c r="C106" s="542"/>
      <c r="D106" s="22" t="s">
        <v>485</v>
      </c>
      <c r="E106" s="535"/>
      <c r="F106" s="541">
        <v>9155.7800000000007</v>
      </c>
      <c r="G106" s="541">
        <v>9155.7800000000007</v>
      </c>
      <c r="H106" s="541">
        <v>9155.7800000000007</v>
      </c>
      <c r="I106" s="536"/>
      <c r="J106" s="22">
        <v>25</v>
      </c>
      <c r="K106" s="22">
        <v>24</v>
      </c>
      <c r="L106" s="22">
        <v>29</v>
      </c>
      <c r="M106" s="536"/>
      <c r="N106" s="22" t="s">
        <v>465</v>
      </c>
      <c r="O106" s="537"/>
      <c r="P106" s="22" t="s">
        <v>411</v>
      </c>
      <c r="Q106" s="538"/>
      <c r="R106" s="539">
        <f t="shared" si="3"/>
        <v>228894.50000000003</v>
      </c>
      <c r="S106" s="539">
        <f t="shared" si="3"/>
        <v>219738.72000000003</v>
      </c>
      <c r="T106" s="539">
        <f t="shared" si="3"/>
        <v>265517.62</v>
      </c>
      <c r="U106" s="540">
        <f t="shared" si="4"/>
        <v>714150.84000000008</v>
      </c>
    </row>
    <row r="107" spans="1:21" x14ac:dyDescent="0.25">
      <c r="A107" s="534" t="s">
        <v>181</v>
      </c>
      <c r="B107" s="22" t="s">
        <v>507</v>
      </c>
      <c r="C107" s="542"/>
      <c r="D107" s="22" t="s">
        <v>485</v>
      </c>
      <c r="E107" s="535"/>
      <c r="F107" s="541">
        <v>8868.91</v>
      </c>
      <c r="G107" s="541">
        <v>8868.91</v>
      </c>
      <c r="H107" s="541">
        <v>8868.91</v>
      </c>
      <c r="I107" s="536"/>
      <c r="J107" s="22">
        <v>4</v>
      </c>
      <c r="K107" s="22">
        <v>3</v>
      </c>
      <c r="L107" s="22">
        <v>3</v>
      </c>
      <c r="M107" s="536"/>
      <c r="N107" s="22" t="s">
        <v>465</v>
      </c>
      <c r="O107" s="537"/>
      <c r="P107" s="22" t="s">
        <v>411</v>
      </c>
      <c r="Q107" s="538"/>
      <c r="R107" s="539">
        <f t="shared" si="3"/>
        <v>35475.64</v>
      </c>
      <c r="S107" s="539">
        <f t="shared" si="3"/>
        <v>26606.73</v>
      </c>
      <c r="T107" s="539">
        <f t="shared" si="3"/>
        <v>26606.73</v>
      </c>
      <c r="U107" s="540">
        <f t="shared" si="4"/>
        <v>88689.099999999991</v>
      </c>
    </row>
    <row r="108" spans="1:21" x14ac:dyDescent="0.25">
      <c r="A108" s="534" t="s">
        <v>181</v>
      </c>
      <c r="B108" s="22" t="s">
        <v>508</v>
      </c>
      <c r="C108" s="542"/>
      <c r="D108" s="22" t="s">
        <v>485</v>
      </c>
      <c r="E108" s="535"/>
      <c r="F108" s="541">
        <v>9155.7800000000007</v>
      </c>
      <c r="G108" s="541">
        <v>9155.7800000000007</v>
      </c>
      <c r="H108" s="541">
        <v>9155.7800000000007</v>
      </c>
      <c r="I108" s="536"/>
      <c r="J108" s="22">
        <v>9</v>
      </c>
      <c r="K108" s="22">
        <v>10</v>
      </c>
      <c r="L108" s="22">
        <v>10</v>
      </c>
      <c r="M108" s="536"/>
      <c r="N108" s="22" t="s">
        <v>465</v>
      </c>
      <c r="O108" s="537"/>
      <c r="P108" s="22" t="s">
        <v>411</v>
      </c>
      <c r="Q108" s="538"/>
      <c r="R108" s="539">
        <f t="shared" si="3"/>
        <v>82402.02</v>
      </c>
      <c r="S108" s="539">
        <f t="shared" si="3"/>
        <v>91557.8</v>
      </c>
      <c r="T108" s="539">
        <f t="shared" si="3"/>
        <v>91557.8</v>
      </c>
      <c r="U108" s="540">
        <f t="shared" si="4"/>
        <v>265517.62</v>
      </c>
    </row>
    <row r="109" spans="1:21" x14ac:dyDescent="0.25">
      <c r="A109" s="534" t="s">
        <v>181</v>
      </c>
      <c r="B109" s="22" t="s">
        <v>509</v>
      </c>
      <c r="C109" s="542"/>
      <c r="D109" s="22" t="s">
        <v>485</v>
      </c>
      <c r="E109" s="535"/>
      <c r="F109" s="541">
        <v>10302.69</v>
      </c>
      <c r="G109" s="541">
        <v>10302.69</v>
      </c>
      <c r="H109" s="541">
        <v>10302.69</v>
      </c>
      <c r="I109" s="536"/>
      <c r="J109" s="22">
        <v>1</v>
      </c>
      <c r="K109" s="22">
        <v>1</v>
      </c>
      <c r="L109" s="22">
        <v>1</v>
      </c>
      <c r="M109" s="536"/>
      <c r="N109" s="22" t="s">
        <v>465</v>
      </c>
      <c r="O109" s="537"/>
      <c r="P109" s="22" t="s">
        <v>411</v>
      </c>
      <c r="Q109" s="538"/>
      <c r="R109" s="539">
        <f t="shared" si="3"/>
        <v>10302.69</v>
      </c>
      <c r="S109" s="539">
        <f t="shared" si="3"/>
        <v>10302.69</v>
      </c>
      <c r="T109" s="539">
        <f t="shared" si="3"/>
        <v>10302.69</v>
      </c>
      <c r="U109" s="540">
        <f t="shared" si="4"/>
        <v>30908.07</v>
      </c>
    </row>
    <row r="110" spans="1:21" x14ac:dyDescent="0.25">
      <c r="A110" s="534" t="s">
        <v>181</v>
      </c>
      <c r="B110" s="22" t="s">
        <v>510</v>
      </c>
      <c r="C110" s="542"/>
      <c r="D110" s="22" t="s">
        <v>485</v>
      </c>
      <c r="E110" s="535"/>
      <c r="F110" s="541">
        <v>10589.45</v>
      </c>
      <c r="G110" s="541">
        <v>10589.45</v>
      </c>
      <c r="H110" s="541">
        <v>10589.45</v>
      </c>
      <c r="I110" s="536"/>
      <c r="J110" s="22">
        <v>1</v>
      </c>
      <c r="K110" s="22">
        <v>1</v>
      </c>
      <c r="L110" s="22">
        <v>1</v>
      </c>
      <c r="M110" s="536"/>
      <c r="N110" s="22" t="s">
        <v>465</v>
      </c>
      <c r="O110" s="537"/>
      <c r="P110" s="22" t="s">
        <v>411</v>
      </c>
      <c r="Q110" s="538"/>
      <c r="R110" s="539">
        <f t="shared" si="3"/>
        <v>10589.45</v>
      </c>
      <c r="S110" s="539">
        <f t="shared" si="3"/>
        <v>10589.45</v>
      </c>
      <c r="T110" s="539">
        <f t="shared" si="3"/>
        <v>10589.45</v>
      </c>
      <c r="U110" s="540">
        <f t="shared" si="4"/>
        <v>31768.350000000002</v>
      </c>
    </row>
    <row r="111" spans="1:21" x14ac:dyDescent="0.25">
      <c r="A111" s="534" t="s">
        <v>181</v>
      </c>
      <c r="B111" s="22" t="s">
        <v>511</v>
      </c>
      <c r="C111" s="542"/>
      <c r="D111" s="22" t="s">
        <v>485</v>
      </c>
      <c r="E111" s="535"/>
      <c r="F111" s="541">
        <v>10589.45</v>
      </c>
      <c r="G111" s="541">
        <v>10589.45</v>
      </c>
      <c r="H111" s="541">
        <v>10589.45</v>
      </c>
      <c r="I111" s="536"/>
      <c r="J111" s="22">
        <v>1</v>
      </c>
      <c r="K111" s="22">
        <v>1</v>
      </c>
      <c r="L111" s="22">
        <v>1</v>
      </c>
      <c r="M111" s="536"/>
      <c r="N111" s="22" t="s">
        <v>465</v>
      </c>
      <c r="O111" s="537"/>
      <c r="P111" s="22" t="s">
        <v>411</v>
      </c>
      <c r="Q111" s="538"/>
      <c r="R111" s="539">
        <f t="shared" si="3"/>
        <v>10589.45</v>
      </c>
      <c r="S111" s="539">
        <f t="shared" si="3"/>
        <v>10589.45</v>
      </c>
      <c r="T111" s="539">
        <f t="shared" si="3"/>
        <v>10589.45</v>
      </c>
      <c r="U111" s="540">
        <f t="shared" si="4"/>
        <v>31768.350000000002</v>
      </c>
    </row>
    <row r="112" spans="1:21" x14ac:dyDescent="0.25">
      <c r="A112" s="534" t="s">
        <v>181</v>
      </c>
      <c r="B112" s="22" t="s">
        <v>512</v>
      </c>
      <c r="C112" s="542"/>
      <c r="D112" s="22" t="s">
        <v>485</v>
      </c>
      <c r="E112" s="535"/>
      <c r="F112" s="541">
        <v>10015.89</v>
      </c>
      <c r="G112" s="541">
        <v>10015.89</v>
      </c>
      <c r="H112" s="541">
        <v>10015.89</v>
      </c>
      <c r="I112" s="536"/>
      <c r="J112" s="22">
        <v>2</v>
      </c>
      <c r="K112" s="22">
        <v>2</v>
      </c>
      <c r="L112" s="22">
        <v>4</v>
      </c>
      <c r="M112" s="536"/>
      <c r="N112" s="22" t="s">
        <v>465</v>
      </c>
      <c r="O112" s="537"/>
      <c r="P112" s="22" t="s">
        <v>411</v>
      </c>
      <c r="Q112" s="538"/>
      <c r="R112" s="539">
        <f t="shared" si="3"/>
        <v>20031.78</v>
      </c>
      <c r="S112" s="539">
        <f t="shared" si="3"/>
        <v>20031.78</v>
      </c>
      <c r="T112" s="539">
        <f t="shared" si="3"/>
        <v>40063.56</v>
      </c>
      <c r="U112" s="540">
        <f t="shared" si="4"/>
        <v>80127.12</v>
      </c>
    </row>
    <row r="113" spans="1:21" x14ac:dyDescent="0.25">
      <c r="A113" s="534" t="s">
        <v>181</v>
      </c>
      <c r="B113" s="22" t="s">
        <v>513</v>
      </c>
      <c r="C113" s="542"/>
      <c r="D113" s="22" t="s">
        <v>485</v>
      </c>
      <c r="E113" s="535"/>
      <c r="F113" s="541">
        <v>10302.69</v>
      </c>
      <c r="G113" s="541">
        <v>10302.69</v>
      </c>
      <c r="H113" s="541">
        <v>10302.69</v>
      </c>
      <c r="I113" s="536"/>
      <c r="J113" s="22">
        <v>1</v>
      </c>
      <c r="K113" s="22">
        <v>1</v>
      </c>
      <c r="L113" s="22">
        <v>1</v>
      </c>
      <c r="M113" s="536"/>
      <c r="N113" s="22" t="s">
        <v>465</v>
      </c>
      <c r="O113" s="537"/>
      <c r="P113" s="22" t="s">
        <v>411</v>
      </c>
      <c r="Q113" s="538"/>
      <c r="R113" s="539">
        <f t="shared" si="3"/>
        <v>10302.69</v>
      </c>
      <c r="S113" s="539">
        <f t="shared" si="3"/>
        <v>10302.69</v>
      </c>
      <c r="T113" s="539">
        <f t="shared" si="3"/>
        <v>10302.69</v>
      </c>
      <c r="U113" s="540">
        <f t="shared" si="4"/>
        <v>30908.07</v>
      </c>
    </row>
    <row r="114" spans="1:21" x14ac:dyDescent="0.25">
      <c r="A114" s="534" t="s">
        <v>181</v>
      </c>
      <c r="B114" s="22" t="s">
        <v>514</v>
      </c>
      <c r="C114" s="542"/>
      <c r="D114" s="22" t="s">
        <v>485</v>
      </c>
      <c r="E114" s="535"/>
      <c r="F114" s="541">
        <v>10015.89</v>
      </c>
      <c r="G114" s="541">
        <v>10015.89</v>
      </c>
      <c r="H114" s="541">
        <v>10015.89</v>
      </c>
      <c r="I114" s="536"/>
      <c r="J114" s="22">
        <v>1</v>
      </c>
      <c r="K114" s="22">
        <v>1</v>
      </c>
      <c r="L114" s="22">
        <v>1</v>
      </c>
      <c r="M114" s="536"/>
      <c r="N114" s="22" t="s">
        <v>465</v>
      </c>
      <c r="O114" s="537"/>
      <c r="P114" s="22" t="s">
        <v>411</v>
      </c>
      <c r="Q114" s="538"/>
      <c r="R114" s="539">
        <f t="shared" si="3"/>
        <v>10015.89</v>
      </c>
      <c r="S114" s="539">
        <f t="shared" si="3"/>
        <v>10015.89</v>
      </c>
      <c r="T114" s="539">
        <f t="shared" si="3"/>
        <v>10015.89</v>
      </c>
      <c r="U114" s="540">
        <f t="shared" si="4"/>
        <v>30047.67</v>
      </c>
    </row>
    <row r="115" spans="1:21" x14ac:dyDescent="0.25">
      <c r="A115" s="534" t="s">
        <v>181</v>
      </c>
      <c r="B115" s="22" t="s">
        <v>515</v>
      </c>
      <c r="C115" s="542"/>
      <c r="D115" s="22" t="s">
        <v>485</v>
      </c>
      <c r="E115" s="535"/>
      <c r="F115" s="541">
        <v>10302.69</v>
      </c>
      <c r="G115" s="541">
        <v>10302.69</v>
      </c>
      <c r="H115" s="541">
        <v>10302.69</v>
      </c>
      <c r="I115" s="536"/>
      <c r="J115" s="22">
        <v>1</v>
      </c>
      <c r="K115" s="22">
        <v>1</v>
      </c>
      <c r="L115" s="22">
        <v>1</v>
      </c>
      <c r="M115" s="536"/>
      <c r="N115" s="22" t="s">
        <v>465</v>
      </c>
      <c r="O115" s="537"/>
      <c r="P115" s="22" t="s">
        <v>411</v>
      </c>
      <c r="Q115" s="538"/>
      <c r="R115" s="539">
        <f t="shared" si="3"/>
        <v>10302.69</v>
      </c>
      <c r="S115" s="539">
        <f t="shared" si="3"/>
        <v>10302.69</v>
      </c>
      <c r="T115" s="539">
        <f t="shared" si="3"/>
        <v>10302.69</v>
      </c>
      <c r="U115" s="540">
        <f t="shared" si="4"/>
        <v>30908.07</v>
      </c>
    </row>
    <row r="116" spans="1:21" x14ac:dyDescent="0.25">
      <c r="A116" s="534" t="s">
        <v>181</v>
      </c>
      <c r="B116" s="22" t="s">
        <v>516</v>
      </c>
      <c r="C116" s="542"/>
      <c r="D116" s="22" t="s">
        <v>485</v>
      </c>
      <c r="E116" s="535"/>
      <c r="F116" s="541">
        <v>10015.89</v>
      </c>
      <c r="G116" s="541">
        <v>10015.89</v>
      </c>
      <c r="H116" s="541">
        <v>10015.89</v>
      </c>
      <c r="I116" s="536"/>
      <c r="J116" s="22">
        <v>22</v>
      </c>
      <c r="K116" s="22">
        <v>22</v>
      </c>
      <c r="L116" s="22">
        <v>20</v>
      </c>
      <c r="M116" s="536"/>
      <c r="N116" s="22" t="s">
        <v>465</v>
      </c>
      <c r="O116" s="537"/>
      <c r="P116" s="22" t="s">
        <v>411</v>
      </c>
      <c r="Q116" s="538"/>
      <c r="R116" s="539">
        <f t="shared" si="3"/>
        <v>220349.58</v>
      </c>
      <c r="S116" s="539">
        <f t="shared" si="3"/>
        <v>220349.58</v>
      </c>
      <c r="T116" s="539">
        <f t="shared" si="3"/>
        <v>200317.8</v>
      </c>
      <c r="U116" s="540">
        <f t="shared" si="4"/>
        <v>641016.96</v>
      </c>
    </row>
    <row r="117" spans="1:21" x14ac:dyDescent="0.25">
      <c r="A117" s="534" t="s">
        <v>181</v>
      </c>
      <c r="B117" s="22" t="s">
        <v>517</v>
      </c>
      <c r="C117" s="542"/>
      <c r="D117" s="22" t="s">
        <v>485</v>
      </c>
      <c r="E117" s="535"/>
      <c r="F117" s="541">
        <v>10302.69</v>
      </c>
      <c r="G117" s="541">
        <v>10302.69</v>
      </c>
      <c r="H117" s="541">
        <v>10302.69</v>
      </c>
      <c r="I117" s="536"/>
      <c r="J117" s="22">
        <v>21</v>
      </c>
      <c r="K117" s="22">
        <v>22</v>
      </c>
      <c r="L117" s="22">
        <v>25</v>
      </c>
      <c r="M117" s="536"/>
      <c r="N117" s="22" t="s">
        <v>465</v>
      </c>
      <c r="O117" s="537"/>
      <c r="P117" s="22" t="s">
        <v>411</v>
      </c>
      <c r="Q117" s="538"/>
      <c r="R117" s="539">
        <f t="shared" si="3"/>
        <v>216356.49000000002</v>
      </c>
      <c r="S117" s="539">
        <f t="shared" si="3"/>
        <v>226659.18000000002</v>
      </c>
      <c r="T117" s="539">
        <f t="shared" si="3"/>
        <v>257567.25</v>
      </c>
      <c r="U117" s="540">
        <f t="shared" si="4"/>
        <v>700582.92</v>
      </c>
    </row>
    <row r="118" spans="1:21" x14ac:dyDescent="0.25">
      <c r="A118" s="534" t="s">
        <v>181</v>
      </c>
      <c r="B118" s="22" t="s">
        <v>518</v>
      </c>
      <c r="C118" s="542"/>
      <c r="D118" s="22" t="s">
        <v>485</v>
      </c>
      <c r="E118" s="535"/>
      <c r="F118" s="541">
        <v>9442.48</v>
      </c>
      <c r="G118" s="541">
        <v>9442.48</v>
      </c>
      <c r="H118" s="541">
        <v>9442.48</v>
      </c>
      <c r="I118" s="536"/>
      <c r="J118" s="22">
        <v>1</v>
      </c>
      <c r="K118" s="22">
        <v>2</v>
      </c>
      <c r="L118" s="22">
        <v>2</v>
      </c>
      <c r="M118" s="536"/>
      <c r="N118" s="22" t="s">
        <v>465</v>
      </c>
      <c r="O118" s="537"/>
      <c r="P118" s="22" t="s">
        <v>411</v>
      </c>
      <c r="Q118" s="538"/>
      <c r="R118" s="539">
        <f t="shared" si="3"/>
        <v>9442.48</v>
      </c>
      <c r="S118" s="539">
        <f t="shared" si="3"/>
        <v>18884.96</v>
      </c>
      <c r="T118" s="539">
        <f t="shared" si="3"/>
        <v>18884.96</v>
      </c>
      <c r="U118" s="540">
        <f t="shared" si="4"/>
        <v>47212.399999999994</v>
      </c>
    </row>
    <row r="119" spans="1:21" x14ac:dyDescent="0.25">
      <c r="A119" s="534" t="s">
        <v>181</v>
      </c>
      <c r="B119" s="22" t="s">
        <v>519</v>
      </c>
      <c r="C119" s="542"/>
      <c r="D119" s="22" t="s">
        <v>485</v>
      </c>
      <c r="E119" s="535"/>
      <c r="F119" s="541">
        <v>9729.11</v>
      </c>
      <c r="G119" s="541">
        <v>9729.11</v>
      </c>
      <c r="H119" s="541">
        <v>9729.11</v>
      </c>
      <c r="I119" s="536"/>
      <c r="J119" s="22">
        <v>2</v>
      </c>
      <c r="K119" s="22">
        <v>2</v>
      </c>
      <c r="L119" s="22">
        <v>2</v>
      </c>
      <c r="M119" s="536"/>
      <c r="N119" s="22" t="s">
        <v>465</v>
      </c>
      <c r="O119" s="537"/>
      <c r="P119" s="22" t="s">
        <v>411</v>
      </c>
      <c r="Q119" s="538"/>
      <c r="R119" s="539">
        <f t="shared" si="3"/>
        <v>19458.22</v>
      </c>
      <c r="S119" s="539">
        <f t="shared" si="3"/>
        <v>19458.22</v>
      </c>
      <c r="T119" s="539">
        <f t="shared" si="3"/>
        <v>19458.22</v>
      </c>
      <c r="U119" s="540">
        <f t="shared" si="4"/>
        <v>58374.66</v>
      </c>
    </row>
    <row r="120" spans="1:21" x14ac:dyDescent="0.25">
      <c r="A120" s="534" t="s">
        <v>181</v>
      </c>
      <c r="B120" s="22" t="s">
        <v>520</v>
      </c>
      <c r="C120" s="542"/>
      <c r="D120" s="22" t="s">
        <v>485</v>
      </c>
      <c r="E120" s="535"/>
      <c r="F120" s="541">
        <v>9442.48</v>
      </c>
      <c r="G120" s="541">
        <v>9442.48</v>
      </c>
      <c r="H120" s="541">
        <v>9442.48</v>
      </c>
      <c r="I120" s="536"/>
      <c r="J120" s="22">
        <v>22</v>
      </c>
      <c r="K120" s="22">
        <v>19</v>
      </c>
      <c r="L120" s="22">
        <v>16</v>
      </c>
      <c r="M120" s="536"/>
      <c r="N120" s="22" t="s">
        <v>465</v>
      </c>
      <c r="O120" s="537"/>
      <c r="P120" s="22" t="s">
        <v>411</v>
      </c>
      <c r="Q120" s="538"/>
      <c r="R120" s="539">
        <f t="shared" si="3"/>
        <v>207734.56</v>
      </c>
      <c r="S120" s="539">
        <f t="shared" si="3"/>
        <v>179407.12</v>
      </c>
      <c r="T120" s="539">
        <f t="shared" si="3"/>
        <v>151079.67999999999</v>
      </c>
      <c r="U120" s="540">
        <f t="shared" si="4"/>
        <v>538221.36</v>
      </c>
    </row>
    <row r="121" spans="1:21" x14ac:dyDescent="0.25">
      <c r="A121" s="534" t="s">
        <v>181</v>
      </c>
      <c r="B121" s="22" t="s">
        <v>521</v>
      </c>
      <c r="C121" s="542"/>
      <c r="D121" s="22" t="s">
        <v>485</v>
      </c>
      <c r="E121" s="535"/>
      <c r="F121" s="541">
        <v>9729.11</v>
      </c>
      <c r="G121" s="541">
        <v>9729.11</v>
      </c>
      <c r="H121" s="541">
        <v>9729.11</v>
      </c>
      <c r="I121" s="536"/>
      <c r="J121" s="22">
        <v>37</v>
      </c>
      <c r="K121" s="22">
        <v>35</v>
      </c>
      <c r="L121" s="22">
        <v>37</v>
      </c>
      <c r="M121" s="536"/>
      <c r="N121" s="22" t="s">
        <v>465</v>
      </c>
      <c r="O121" s="537"/>
      <c r="P121" s="22" t="s">
        <v>411</v>
      </c>
      <c r="Q121" s="538"/>
      <c r="R121" s="539">
        <f t="shared" si="3"/>
        <v>359977.07</v>
      </c>
      <c r="S121" s="539">
        <f t="shared" si="3"/>
        <v>340518.85000000003</v>
      </c>
      <c r="T121" s="539">
        <f t="shared" si="3"/>
        <v>359977.07</v>
      </c>
      <c r="U121" s="540">
        <f t="shared" si="4"/>
        <v>1060472.99</v>
      </c>
    </row>
    <row r="122" spans="1:21" x14ac:dyDescent="0.25">
      <c r="A122" s="534" t="s">
        <v>181</v>
      </c>
      <c r="B122" s="22" t="s">
        <v>522</v>
      </c>
      <c r="C122" s="542"/>
      <c r="D122" s="22" t="s">
        <v>485</v>
      </c>
      <c r="E122" s="535"/>
      <c r="F122" s="541">
        <v>10589.45</v>
      </c>
      <c r="G122" s="541">
        <v>10589.45</v>
      </c>
      <c r="H122" s="541">
        <v>10589.45</v>
      </c>
      <c r="I122" s="536"/>
      <c r="J122" s="22">
        <v>2</v>
      </c>
      <c r="K122" s="22">
        <v>2</v>
      </c>
      <c r="L122" s="22">
        <v>2</v>
      </c>
      <c r="M122" s="536"/>
      <c r="N122" s="22" t="s">
        <v>465</v>
      </c>
      <c r="O122" s="537"/>
      <c r="P122" s="22" t="s">
        <v>411</v>
      </c>
      <c r="Q122" s="538"/>
      <c r="R122" s="539">
        <f t="shared" si="3"/>
        <v>21178.9</v>
      </c>
      <c r="S122" s="539">
        <f t="shared" si="3"/>
        <v>21178.9</v>
      </c>
      <c r="T122" s="539">
        <f t="shared" si="3"/>
        <v>21178.9</v>
      </c>
      <c r="U122" s="540">
        <f t="shared" si="4"/>
        <v>63536.700000000004</v>
      </c>
    </row>
    <row r="123" spans="1:21" x14ac:dyDescent="0.25">
      <c r="A123" s="534" t="s">
        <v>181</v>
      </c>
      <c r="B123" s="22" t="s">
        <v>523</v>
      </c>
      <c r="C123" s="542"/>
      <c r="D123" s="22" t="s">
        <v>485</v>
      </c>
      <c r="E123" s="535"/>
      <c r="F123" s="541">
        <v>10589.45</v>
      </c>
      <c r="G123" s="541">
        <v>10589.45</v>
      </c>
      <c r="H123" s="541">
        <v>10589.45</v>
      </c>
      <c r="I123" s="536"/>
      <c r="J123" s="22">
        <v>2</v>
      </c>
      <c r="K123" s="22">
        <v>2</v>
      </c>
      <c r="L123" s="22">
        <v>2</v>
      </c>
      <c r="M123" s="536"/>
      <c r="N123" s="22" t="s">
        <v>465</v>
      </c>
      <c r="O123" s="537"/>
      <c r="P123" s="22" t="s">
        <v>411</v>
      </c>
      <c r="Q123" s="538"/>
      <c r="R123" s="539">
        <f t="shared" si="3"/>
        <v>21178.9</v>
      </c>
      <c r="S123" s="539">
        <f t="shared" si="3"/>
        <v>21178.9</v>
      </c>
      <c r="T123" s="539">
        <f t="shared" si="3"/>
        <v>21178.9</v>
      </c>
      <c r="U123" s="540">
        <f t="shared" si="4"/>
        <v>63536.700000000004</v>
      </c>
    </row>
    <row r="124" spans="1:21" x14ac:dyDescent="0.25">
      <c r="A124" s="534" t="s">
        <v>181</v>
      </c>
      <c r="B124" s="22" t="s">
        <v>524</v>
      </c>
      <c r="C124" s="542"/>
      <c r="D124" s="22" t="s">
        <v>485</v>
      </c>
      <c r="E124" s="535"/>
      <c r="F124" s="541">
        <v>10589.45</v>
      </c>
      <c r="G124" s="541">
        <v>10589.45</v>
      </c>
      <c r="H124" s="541">
        <v>10589.45</v>
      </c>
      <c r="I124" s="536"/>
      <c r="J124" s="22">
        <v>22</v>
      </c>
      <c r="K124" s="22">
        <v>22</v>
      </c>
      <c r="L124" s="22">
        <v>20</v>
      </c>
      <c r="M124" s="536"/>
      <c r="N124" s="22" t="s">
        <v>465</v>
      </c>
      <c r="O124" s="537"/>
      <c r="P124" s="22" t="s">
        <v>411</v>
      </c>
      <c r="Q124" s="538"/>
      <c r="R124" s="539">
        <f t="shared" si="3"/>
        <v>232967.90000000002</v>
      </c>
      <c r="S124" s="539">
        <f t="shared" si="3"/>
        <v>232967.90000000002</v>
      </c>
      <c r="T124" s="539">
        <f t="shared" si="3"/>
        <v>211789</v>
      </c>
      <c r="U124" s="540">
        <f t="shared" si="4"/>
        <v>677724.8</v>
      </c>
    </row>
    <row r="125" spans="1:21" x14ac:dyDescent="0.25">
      <c r="A125" s="534" t="s">
        <v>181</v>
      </c>
      <c r="B125" s="22" t="s">
        <v>525</v>
      </c>
      <c r="C125" s="542"/>
      <c r="D125" s="22" t="s">
        <v>485</v>
      </c>
      <c r="E125" s="535"/>
      <c r="F125" s="541">
        <v>9729.11</v>
      </c>
      <c r="G125" s="541">
        <v>9729.11</v>
      </c>
      <c r="H125" s="541">
        <v>9729.11</v>
      </c>
      <c r="I125" s="536"/>
      <c r="J125" s="22">
        <v>1</v>
      </c>
      <c r="K125" s="22">
        <v>1</v>
      </c>
      <c r="L125" s="22">
        <v>1</v>
      </c>
      <c r="M125" s="536"/>
      <c r="N125" s="22" t="s">
        <v>465</v>
      </c>
      <c r="O125" s="537"/>
      <c r="P125" s="22" t="s">
        <v>411</v>
      </c>
      <c r="Q125" s="538"/>
      <c r="R125" s="539">
        <f t="shared" si="3"/>
        <v>9729.11</v>
      </c>
      <c r="S125" s="539">
        <f t="shared" si="3"/>
        <v>9729.11</v>
      </c>
      <c r="T125" s="539">
        <f t="shared" si="3"/>
        <v>9729.11</v>
      </c>
      <c r="U125" s="540">
        <f t="shared" si="4"/>
        <v>29187.33</v>
      </c>
    </row>
    <row r="126" spans="1:21" x14ac:dyDescent="0.25">
      <c r="A126" s="534" t="s">
        <v>181</v>
      </c>
      <c r="B126" s="22" t="s">
        <v>526</v>
      </c>
      <c r="C126" s="542"/>
      <c r="D126" s="22" t="s">
        <v>485</v>
      </c>
      <c r="E126" s="535"/>
      <c r="F126" s="541">
        <v>10589.45</v>
      </c>
      <c r="G126" s="541">
        <v>10589.45</v>
      </c>
      <c r="H126" s="541">
        <v>10589.45</v>
      </c>
      <c r="I126" s="536"/>
      <c r="J126" s="22">
        <v>1</v>
      </c>
      <c r="K126" s="22">
        <v>1</v>
      </c>
      <c r="L126" s="22">
        <v>1</v>
      </c>
      <c r="M126" s="536"/>
      <c r="N126" s="22" t="s">
        <v>465</v>
      </c>
      <c r="O126" s="537"/>
      <c r="P126" s="22" t="s">
        <v>411</v>
      </c>
      <c r="Q126" s="538"/>
      <c r="R126" s="539">
        <f t="shared" si="3"/>
        <v>10589.45</v>
      </c>
      <c r="S126" s="539">
        <f t="shared" si="3"/>
        <v>10589.45</v>
      </c>
      <c r="T126" s="539">
        <f t="shared" si="3"/>
        <v>10589.45</v>
      </c>
      <c r="U126" s="540">
        <f t="shared" si="4"/>
        <v>31768.350000000002</v>
      </c>
    </row>
    <row r="127" spans="1:21" x14ac:dyDescent="0.25">
      <c r="A127" s="534" t="s">
        <v>181</v>
      </c>
      <c r="B127" s="22" t="s">
        <v>527</v>
      </c>
      <c r="C127" s="542"/>
      <c r="D127" s="22" t="s">
        <v>485</v>
      </c>
      <c r="E127" s="535"/>
      <c r="F127" s="541">
        <v>10876.07</v>
      </c>
      <c r="G127" s="541">
        <v>10876.07</v>
      </c>
      <c r="H127" s="541">
        <v>10876.07</v>
      </c>
      <c r="I127" s="536"/>
      <c r="J127" s="22">
        <v>24</v>
      </c>
      <c r="K127" s="22">
        <v>24</v>
      </c>
      <c r="L127" s="22">
        <v>26</v>
      </c>
      <c r="M127" s="536"/>
      <c r="N127" s="22" t="s">
        <v>465</v>
      </c>
      <c r="O127" s="537"/>
      <c r="P127" s="22" t="s">
        <v>411</v>
      </c>
      <c r="Q127" s="538"/>
      <c r="R127" s="539">
        <f t="shared" si="3"/>
        <v>261025.68</v>
      </c>
      <c r="S127" s="539">
        <f t="shared" si="3"/>
        <v>261025.68</v>
      </c>
      <c r="T127" s="539">
        <f t="shared" si="3"/>
        <v>282777.82</v>
      </c>
      <c r="U127" s="540">
        <f t="shared" si="4"/>
        <v>804829.17999999993</v>
      </c>
    </row>
    <row r="128" spans="1:21" x14ac:dyDescent="0.25">
      <c r="A128" s="534" t="s">
        <v>181</v>
      </c>
      <c r="B128" s="22" t="s">
        <v>528</v>
      </c>
      <c r="C128" s="542"/>
      <c r="D128" s="22" t="s">
        <v>485</v>
      </c>
      <c r="E128" s="535"/>
      <c r="F128" s="541">
        <v>11162.91</v>
      </c>
      <c r="G128" s="541">
        <v>11162.91</v>
      </c>
      <c r="H128" s="541">
        <v>11162.91</v>
      </c>
      <c r="I128" s="536"/>
      <c r="J128" s="22">
        <v>18</v>
      </c>
      <c r="K128" s="22">
        <v>18</v>
      </c>
      <c r="L128" s="22">
        <v>15</v>
      </c>
      <c r="M128" s="536"/>
      <c r="N128" s="22" t="s">
        <v>465</v>
      </c>
      <c r="O128" s="537"/>
      <c r="P128" s="22" t="s">
        <v>411</v>
      </c>
      <c r="Q128" s="538"/>
      <c r="R128" s="539">
        <f t="shared" si="3"/>
        <v>200932.38</v>
      </c>
      <c r="S128" s="539">
        <f t="shared" si="3"/>
        <v>200932.38</v>
      </c>
      <c r="T128" s="539">
        <f t="shared" si="3"/>
        <v>167443.65</v>
      </c>
      <c r="U128" s="540">
        <f t="shared" si="4"/>
        <v>569308.41</v>
      </c>
    </row>
    <row r="129" spans="1:21" x14ac:dyDescent="0.25">
      <c r="A129" s="534" t="s">
        <v>181</v>
      </c>
      <c r="B129" s="22" t="s">
        <v>529</v>
      </c>
      <c r="C129" s="542"/>
      <c r="D129" s="22" t="s">
        <v>485</v>
      </c>
      <c r="E129" s="535"/>
      <c r="F129" s="541">
        <v>10015.89</v>
      </c>
      <c r="G129" s="541">
        <v>10015.89</v>
      </c>
      <c r="H129" s="22">
        <v>0</v>
      </c>
      <c r="I129" s="536"/>
      <c r="J129" s="22">
        <v>1</v>
      </c>
      <c r="K129" s="22">
        <v>1</v>
      </c>
      <c r="L129" s="22">
        <v>0</v>
      </c>
      <c r="M129" s="536"/>
      <c r="N129" s="22" t="s">
        <v>465</v>
      </c>
      <c r="O129" s="537"/>
      <c r="P129" s="22" t="s">
        <v>411</v>
      </c>
      <c r="Q129" s="538"/>
      <c r="R129" s="539">
        <f t="shared" si="3"/>
        <v>10015.89</v>
      </c>
      <c r="S129" s="539">
        <f t="shared" si="3"/>
        <v>10015.89</v>
      </c>
      <c r="T129" s="539">
        <f t="shared" si="3"/>
        <v>0</v>
      </c>
      <c r="U129" s="540">
        <f t="shared" si="4"/>
        <v>20031.78</v>
      </c>
    </row>
    <row r="130" spans="1:21" x14ac:dyDescent="0.25">
      <c r="A130" s="534" t="s">
        <v>181</v>
      </c>
      <c r="B130" s="22" t="s">
        <v>645</v>
      </c>
      <c r="C130" s="542"/>
      <c r="D130" s="22" t="s">
        <v>485</v>
      </c>
      <c r="E130" s="535"/>
      <c r="F130" s="22">
        <v>0</v>
      </c>
      <c r="G130" s="22">
        <v>0</v>
      </c>
      <c r="H130" s="541">
        <v>10302.69</v>
      </c>
      <c r="I130" s="536"/>
      <c r="J130" s="22">
        <v>0</v>
      </c>
      <c r="K130" s="22">
        <v>0</v>
      </c>
      <c r="L130" s="22">
        <v>1</v>
      </c>
      <c r="M130" s="536"/>
      <c r="N130" s="22" t="s">
        <v>465</v>
      </c>
      <c r="O130" s="537"/>
      <c r="P130" s="22" t="s">
        <v>411</v>
      </c>
      <c r="Q130" s="538"/>
      <c r="R130" s="539">
        <f t="shared" ref="R130:T193" si="5">F130*J130</f>
        <v>0</v>
      </c>
      <c r="S130" s="539">
        <f t="shared" si="5"/>
        <v>0</v>
      </c>
      <c r="T130" s="539">
        <f t="shared" si="5"/>
        <v>10302.69</v>
      </c>
      <c r="U130" s="540">
        <f t="shared" si="4"/>
        <v>10302.69</v>
      </c>
    </row>
    <row r="131" spans="1:21" x14ac:dyDescent="0.25">
      <c r="A131" s="534" t="s">
        <v>181</v>
      </c>
      <c r="B131" s="22" t="s">
        <v>530</v>
      </c>
      <c r="C131" s="542"/>
      <c r="D131" s="22" t="s">
        <v>485</v>
      </c>
      <c r="E131" s="535"/>
      <c r="F131" s="541">
        <v>10589.45</v>
      </c>
      <c r="G131" s="541">
        <v>10589.45</v>
      </c>
      <c r="H131" s="541">
        <v>10589.45</v>
      </c>
      <c r="I131" s="536"/>
      <c r="J131" s="22">
        <v>1</v>
      </c>
      <c r="K131" s="22">
        <v>1</v>
      </c>
      <c r="L131" s="22">
        <v>1</v>
      </c>
      <c r="M131" s="536"/>
      <c r="N131" s="22" t="s">
        <v>465</v>
      </c>
      <c r="O131" s="537"/>
      <c r="P131" s="22" t="s">
        <v>411</v>
      </c>
      <c r="Q131" s="538"/>
      <c r="R131" s="539">
        <f t="shared" si="5"/>
        <v>10589.45</v>
      </c>
      <c r="S131" s="539">
        <f t="shared" si="5"/>
        <v>10589.45</v>
      </c>
      <c r="T131" s="539">
        <f t="shared" si="5"/>
        <v>10589.45</v>
      </c>
      <c r="U131" s="540">
        <f t="shared" si="4"/>
        <v>31768.350000000002</v>
      </c>
    </row>
    <row r="132" spans="1:21" x14ac:dyDescent="0.25">
      <c r="A132" s="534" t="s">
        <v>181</v>
      </c>
      <c r="B132" s="22" t="s">
        <v>531</v>
      </c>
      <c r="C132" s="542"/>
      <c r="D132" s="22" t="s">
        <v>532</v>
      </c>
      <c r="E132" s="535"/>
      <c r="F132" s="541">
        <v>7435.23</v>
      </c>
      <c r="G132" s="541">
        <v>7435.23</v>
      </c>
      <c r="H132" s="541">
        <v>7435.23</v>
      </c>
      <c r="I132" s="536"/>
      <c r="J132" s="22">
        <v>32</v>
      </c>
      <c r="K132" s="22">
        <v>30</v>
      </c>
      <c r="L132" s="22">
        <v>25</v>
      </c>
      <c r="M132" s="536"/>
      <c r="N132" s="22" t="s">
        <v>465</v>
      </c>
      <c r="O132" s="537"/>
      <c r="P132" s="22" t="s">
        <v>411</v>
      </c>
      <c r="Q132" s="538"/>
      <c r="R132" s="539">
        <f t="shared" si="5"/>
        <v>237927.36</v>
      </c>
      <c r="S132" s="539">
        <f t="shared" si="5"/>
        <v>223056.9</v>
      </c>
      <c r="T132" s="539">
        <f t="shared" si="5"/>
        <v>185880.75</v>
      </c>
      <c r="U132" s="540">
        <f t="shared" si="4"/>
        <v>646865.01</v>
      </c>
    </row>
    <row r="133" spans="1:21" x14ac:dyDescent="0.25">
      <c r="A133" s="534" t="s">
        <v>181</v>
      </c>
      <c r="B133" s="22" t="s">
        <v>533</v>
      </c>
      <c r="C133" s="542"/>
      <c r="D133" s="22" t="s">
        <v>532</v>
      </c>
      <c r="E133" s="535"/>
      <c r="F133" s="541">
        <v>7435.23</v>
      </c>
      <c r="G133" s="22">
        <v>0</v>
      </c>
      <c r="H133" s="22">
        <v>0</v>
      </c>
      <c r="I133" s="536"/>
      <c r="J133" s="22">
        <v>1</v>
      </c>
      <c r="K133" s="22">
        <v>0</v>
      </c>
      <c r="L133" s="22">
        <v>0</v>
      </c>
      <c r="M133" s="536"/>
      <c r="N133" s="22" t="s">
        <v>465</v>
      </c>
      <c r="O133" s="537"/>
      <c r="P133" s="22" t="s">
        <v>411</v>
      </c>
      <c r="Q133" s="538"/>
      <c r="R133" s="539">
        <f t="shared" si="5"/>
        <v>7435.23</v>
      </c>
      <c r="S133" s="539">
        <f t="shared" si="5"/>
        <v>0</v>
      </c>
      <c r="T133" s="539">
        <f t="shared" si="5"/>
        <v>0</v>
      </c>
      <c r="U133" s="540">
        <f t="shared" si="4"/>
        <v>7435.23</v>
      </c>
    </row>
    <row r="134" spans="1:21" x14ac:dyDescent="0.25">
      <c r="A134" s="534" t="s">
        <v>181</v>
      </c>
      <c r="B134" s="22" t="s">
        <v>592</v>
      </c>
      <c r="C134" s="542"/>
      <c r="D134" s="22" t="s">
        <v>532</v>
      </c>
      <c r="E134" s="535"/>
      <c r="F134" s="541">
        <v>7435.23</v>
      </c>
      <c r="G134" s="541">
        <v>7435.23</v>
      </c>
      <c r="H134" s="541">
        <v>7435.23</v>
      </c>
      <c r="I134" s="536"/>
      <c r="J134" s="22">
        <v>6</v>
      </c>
      <c r="K134" s="22">
        <v>5</v>
      </c>
      <c r="L134" s="22">
        <v>5</v>
      </c>
      <c r="M134" s="536"/>
      <c r="N134" s="22" t="s">
        <v>465</v>
      </c>
      <c r="O134" s="537"/>
      <c r="P134" s="22" t="s">
        <v>411</v>
      </c>
      <c r="Q134" s="538"/>
      <c r="R134" s="539">
        <f t="shared" si="5"/>
        <v>44611.38</v>
      </c>
      <c r="S134" s="539">
        <f t="shared" si="5"/>
        <v>37176.149999999994</v>
      </c>
      <c r="T134" s="539">
        <f t="shared" si="5"/>
        <v>37176.149999999994</v>
      </c>
      <c r="U134" s="540">
        <f t="shared" si="4"/>
        <v>118963.68</v>
      </c>
    </row>
    <row r="135" spans="1:21" x14ac:dyDescent="0.25">
      <c r="A135" s="534" t="s">
        <v>181</v>
      </c>
      <c r="B135" s="22" t="s">
        <v>593</v>
      </c>
      <c r="C135" s="542"/>
      <c r="D135" s="22" t="s">
        <v>532</v>
      </c>
      <c r="E135" s="535"/>
      <c r="F135" s="541">
        <v>7435.23</v>
      </c>
      <c r="G135" s="541">
        <v>7435.23</v>
      </c>
      <c r="H135" s="541">
        <v>7435.23</v>
      </c>
      <c r="I135" s="536"/>
      <c r="J135" s="22">
        <v>2</v>
      </c>
      <c r="K135" s="22">
        <v>2</v>
      </c>
      <c r="L135" s="22">
        <v>1</v>
      </c>
      <c r="M135" s="536"/>
      <c r="N135" s="22" t="s">
        <v>465</v>
      </c>
      <c r="O135" s="537"/>
      <c r="P135" s="22" t="s">
        <v>411</v>
      </c>
      <c r="Q135" s="538"/>
      <c r="R135" s="539">
        <f t="shared" si="5"/>
        <v>14870.46</v>
      </c>
      <c r="S135" s="539">
        <f t="shared" si="5"/>
        <v>14870.46</v>
      </c>
      <c r="T135" s="539">
        <f t="shared" si="5"/>
        <v>7435.23</v>
      </c>
      <c r="U135" s="540">
        <f t="shared" si="4"/>
        <v>37176.149999999994</v>
      </c>
    </row>
    <row r="136" spans="1:21" x14ac:dyDescent="0.25">
      <c r="A136" s="534" t="s">
        <v>181</v>
      </c>
      <c r="B136" s="22" t="s">
        <v>534</v>
      </c>
      <c r="C136" s="542"/>
      <c r="D136" s="22" t="s">
        <v>532</v>
      </c>
      <c r="E136" s="535"/>
      <c r="F136" s="541">
        <v>7721.83</v>
      </c>
      <c r="G136" s="541">
        <v>7721.83</v>
      </c>
      <c r="H136" s="541">
        <v>7721.83</v>
      </c>
      <c r="I136" s="536"/>
      <c r="J136" s="22">
        <v>26</v>
      </c>
      <c r="K136" s="22">
        <v>28</v>
      </c>
      <c r="L136" s="22">
        <v>30</v>
      </c>
      <c r="M136" s="536"/>
      <c r="N136" s="22" t="s">
        <v>465</v>
      </c>
      <c r="O136" s="537"/>
      <c r="P136" s="22" t="s">
        <v>411</v>
      </c>
      <c r="Q136" s="538"/>
      <c r="R136" s="539">
        <f t="shared" si="5"/>
        <v>200767.58</v>
      </c>
      <c r="S136" s="539">
        <f t="shared" si="5"/>
        <v>216211.24</v>
      </c>
      <c r="T136" s="539">
        <f t="shared" si="5"/>
        <v>231654.9</v>
      </c>
      <c r="U136" s="540">
        <f t="shared" si="4"/>
        <v>648633.72</v>
      </c>
    </row>
    <row r="137" spans="1:21" x14ac:dyDescent="0.25">
      <c r="A137" s="534" t="s">
        <v>181</v>
      </c>
      <c r="B137" s="22" t="s">
        <v>535</v>
      </c>
      <c r="C137" s="542"/>
      <c r="D137" s="22" t="s">
        <v>532</v>
      </c>
      <c r="E137" s="535"/>
      <c r="F137" s="541">
        <v>8008.81</v>
      </c>
      <c r="G137" s="541">
        <v>8008.81</v>
      </c>
      <c r="H137" s="541">
        <v>8008.81</v>
      </c>
      <c r="I137" s="536"/>
      <c r="J137" s="22">
        <v>40</v>
      </c>
      <c r="K137" s="22">
        <v>42</v>
      </c>
      <c r="L137" s="22">
        <v>44</v>
      </c>
      <c r="M137" s="536"/>
      <c r="N137" s="22" t="s">
        <v>465</v>
      </c>
      <c r="O137" s="537"/>
      <c r="P137" s="22" t="s">
        <v>411</v>
      </c>
      <c r="Q137" s="538"/>
      <c r="R137" s="539">
        <f t="shared" si="5"/>
        <v>320352.40000000002</v>
      </c>
      <c r="S137" s="539">
        <f t="shared" si="5"/>
        <v>336370.02</v>
      </c>
      <c r="T137" s="539">
        <f t="shared" si="5"/>
        <v>352387.64</v>
      </c>
      <c r="U137" s="540">
        <f t="shared" si="4"/>
        <v>1009110.06</v>
      </c>
    </row>
    <row r="138" spans="1:21" x14ac:dyDescent="0.25">
      <c r="A138" s="534" t="s">
        <v>181</v>
      </c>
      <c r="B138" s="22" t="s">
        <v>537</v>
      </c>
      <c r="C138" s="542"/>
      <c r="D138" s="22" t="s">
        <v>532</v>
      </c>
      <c r="E138" s="535"/>
      <c r="F138" s="541">
        <v>7721.83</v>
      </c>
      <c r="G138" s="541">
        <v>7721.83</v>
      </c>
      <c r="H138" s="541">
        <v>7721.83</v>
      </c>
      <c r="I138" s="536"/>
      <c r="J138" s="22">
        <v>1</v>
      </c>
      <c r="K138" s="22">
        <v>1</v>
      </c>
      <c r="L138" s="22">
        <v>1</v>
      </c>
      <c r="M138" s="536"/>
      <c r="N138" s="22" t="s">
        <v>465</v>
      </c>
      <c r="O138" s="537"/>
      <c r="P138" s="22" t="s">
        <v>411</v>
      </c>
      <c r="Q138" s="538"/>
      <c r="R138" s="539">
        <f t="shared" si="5"/>
        <v>7721.83</v>
      </c>
      <c r="S138" s="539">
        <f t="shared" si="5"/>
        <v>7721.83</v>
      </c>
      <c r="T138" s="539">
        <f t="shared" si="5"/>
        <v>7721.83</v>
      </c>
      <c r="U138" s="540">
        <f t="shared" si="4"/>
        <v>23165.489999999998</v>
      </c>
    </row>
    <row r="139" spans="1:21" x14ac:dyDescent="0.25">
      <c r="A139" s="534" t="s">
        <v>181</v>
      </c>
      <c r="B139" s="22" t="s">
        <v>538</v>
      </c>
      <c r="C139" s="542"/>
      <c r="D139" s="22" t="s">
        <v>532</v>
      </c>
      <c r="E139" s="535"/>
      <c r="F139" s="541">
        <v>8008.81</v>
      </c>
      <c r="G139" s="541">
        <v>8008.81</v>
      </c>
      <c r="H139" s="541">
        <v>8008.81</v>
      </c>
      <c r="I139" s="536"/>
      <c r="J139" s="22">
        <v>1</v>
      </c>
      <c r="K139" s="22">
        <v>1</v>
      </c>
      <c r="L139" s="22">
        <v>1</v>
      </c>
      <c r="M139" s="536"/>
      <c r="N139" s="22" t="s">
        <v>465</v>
      </c>
      <c r="O139" s="537"/>
      <c r="P139" s="22" t="s">
        <v>411</v>
      </c>
      <c r="Q139" s="538"/>
      <c r="R139" s="539">
        <f t="shared" si="5"/>
        <v>8008.81</v>
      </c>
      <c r="S139" s="539">
        <f t="shared" si="5"/>
        <v>8008.81</v>
      </c>
      <c r="T139" s="539">
        <f t="shared" si="5"/>
        <v>8008.81</v>
      </c>
      <c r="U139" s="540">
        <f t="shared" ref="U139:U202" si="6">R139+S139+T139</f>
        <v>24026.43</v>
      </c>
    </row>
    <row r="140" spans="1:21" x14ac:dyDescent="0.25">
      <c r="A140" s="534" t="s">
        <v>181</v>
      </c>
      <c r="B140" s="22" t="s">
        <v>540</v>
      </c>
      <c r="C140" s="542"/>
      <c r="D140" s="22" t="s">
        <v>532</v>
      </c>
      <c r="E140" s="535"/>
      <c r="F140" s="541">
        <v>8008.81</v>
      </c>
      <c r="G140" s="541">
        <v>8008.81</v>
      </c>
      <c r="H140" s="541">
        <v>8008.81</v>
      </c>
      <c r="I140" s="536"/>
      <c r="J140" s="22">
        <v>1</v>
      </c>
      <c r="K140" s="22">
        <v>1</v>
      </c>
      <c r="L140" s="22">
        <v>1</v>
      </c>
      <c r="M140" s="536"/>
      <c r="N140" s="22" t="s">
        <v>465</v>
      </c>
      <c r="O140" s="537"/>
      <c r="P140" s="22" t="s">
        <v>411</v>
      </c>
      <c r="Q140" s="538"/>
      <c r="R140" s="539">
        <f t="shared" si="5"/>
        <v>8008.81</v>
      </c>
      <c r="S140" s="539">
        <f t="shared" si="5"/>
        <v>8008.81</v>
      </c>
      <c r="T140" s="539">
        <f t="shared" si="5"/>
        <v>8008.81</v>
      </c>
      <c r="U140" s="540">
        <f t="shared" si="6"/>
        <v>24026.43</v>
      </c>
    </row>
    <row r="141" spans="1:21" x14ac:dyDescent="0.25">
      <c r="A141" s="534" t="s">
        <v>181</v>
      </c>
      <c r="B141" s="22" t="s">
        <v>541</v>
      </c>
      <c r="C141" s="542"/>
      <c r="D141" s="22" t="s">
        <v>532</v>
      </c>
      <c r="E141" s="535"/>
      <c r="F141" s="541">
        <v>8295.41</v>
      </c>
      <c r="G141" s="22">
        <v>0</v>
      </c>
      <c r="H141" s="22">
        <v>0</v>
      </c>
      <c r="I141" s="536"/>
      <c r="J141" s="22">
        <v>1</v>
      </c>
      <c r="K141" s="22">
        <v>0</v>
      </c>
      <c r="L141" s="22">
        <v>0</v>
      </c>
      <c r="M141" s="536"/>
      <c r="N141" s="22" t="s">
        <v>465</v>
      </c>
      <c r="O141" s="537"/>
      <c r="P141" s="22" t="s">
        <v>411</v>
      </c>
      <c r="Q141" s="538"/>
      <c r="R141" s="539">
        <f t="shared" si="5"/>
        <v>8295.41</v>
      </c>
      <c r="S141" s="539">
        <f t="shared" si="5"/>
        <v>0</v>
      </c>
      <c r="T141" s="539">
        <f t="shared" si="5"/>
        <v>0</v>
      </c>
      <c r="U141" s="540">
        <f t="shared" si="6"/>
        <v>8295.41</v>
      </c>
    </row>
    <row r="142" spans="1:21" x14ac:dyDescent="0.25">
      <c r="A142" s="534" t="s">
        <v>181</v>
      </c>
      <c r="B142" s="22" t="s">
        <v>542</v>
      </c>
      <c r="C142" s="542"/>
      <c r="D142" s="22" t="s">
        <v>532</v>
      </c>
      <c r="E142" s="535"/>
      <c r="F142" s="541">
        <v>8582.1</v>
      </c>
      <c r="G142" s="541">
        <v>8582.1</v>
      </c>
      <c r="H142" s="541">
        <v>8582.1</v>
      </c>
      <c r="I142" s="536"/>
      <c r="J142" s="22">
        <v>1</v>
      </c>
      <c r="K142" s="22">
        <v>1</v>
      </c>
      <c r="L142" s="22">
        <v>1</v>
      </c>
      <c r="M142" s="536"/>
      <c r="N142" s="22" t="s">
        <v>465</v>
      </c>
      <c r="O142" s="537"/>
      <c r="P142" s="22" t="s">
        <v>411</v>
      </c>
      <c r="Q142" s="538"/>
      <c r="R142" s="539">
        <f t="shared" si="5"/>
        <v>8582.1</v>
      </c>
      <c r="S142" s="539">
        <f t="shared" si="5"/>
        <v>8582.1</v>
      </c>
      <c r="T142" s="539">
        <f t="shared" si="5"/>
        <v>8582.1</v>
      </c>
      <c r="U142" s="540">
        <f t="shared" si="6"/>
        <v>25746.300000000003</v>
      </c>
    </row>
    <row r="143" spans="1:21" x14ac:dyDescent="0.25">
      <c r="A143" s="534" t="s">
        <v>181</v>
      </c>
      <c r="B143" s="22" t="s">
        <v>543</v>
      </c>
      <c r="C143" s="542"/>
      <c r="D143" s="22" t="s">
        <v>532</v>
      </c>
      <c r="E143" s="535"/>
      <c r="F143" s="541">
        <v>8868.91</v>
      </c>
      <c r="G143" s="541">
        <v>8868.91</v>
      </c>
      <c r="H143" s="22">
        <v>0</v>
      </c>
      <c r="I143" s="536"/>
      <c r="J143" s="22">
        <v>2</v>
      </c>
      <c r="K143" s="22">
        <v>2</v>
      </c>
      <c r="L143" s="22">
        <v>0</v>
      </c>
      <c r="M143" s="536"/>
      <c r="N143" s="22" t="s">
        <v>465</v>
      </c>
      <c r="O143" s="537"/>
      <c r="P143" s="22" t="s">
        <v>411</v>
      </c>
      <c r="Q143" s="538"/>
      <c r="R143" s="539">
        <f t="shared" si="5"/>
        <v>17737.82</v>
      </c>
      <c r="S143" s="539">
        <f t="shared" si="5"/>
        <v>17737.82</v>
      </c>
      <c r="T143" s="539">
        <f t="shared" si="5"/>
        <v>0</v>
      </c>
      <c r="U143" s="540">
        <f t="shared" si="6"/>
        <v>35475.64</v>
      </c>
    </row>
    <row r="144" spans="1:21" x14ac:dyDescent="0.25">
      <c r="A144" s="534" t="s">
        <v>181</v>
      </c>
      <c r="B144" s="22" t="s">
        <v>544</v>
      </c>
      <c r="C144" s="542"/>
      <c r="D144" s="22" t="s">
        <v>532</v>
      </c>
      <c r="E144" s="535"/>
      <c r="F144" s="541">
        <v>9155.7800000000007</v>
      </c>
      <c r="G144" s="541">
        <v>9155.7800000000007</v>
      </c>
      <c r="H144" s="541">
        <v>9155.7800000000007</v>
      </c>
      <c r="I144" s="536"/>
      <c r="J144" s="22">
        <v>1</v>
      </c>
      <c r="K144" s="22">
        <v>1</v>
      </c>
      <c r="L144" s="22">
        <v>3</v>
      </c>
      <c r="M144" s="536"/>
      <c r="N144" s="22" t="s">
        <v>465</v>
      </c>
      <c r="O144" s="537"/>
      <c r="P144" s="22" t="s">
        <v>411</v>
      </c>
      <c r="Q144" s="538"/>
      <c r="R144" s="539">
        <f t="shared" si="5"/>
        <v>9155.7800000000007</v>
      </c>
      <c r="S144" s="539">
        <f t="shared" si="5"/>
        <v>9155.7800000000007</v>
      </c>
      <c r="T144" s="539">
        <f t="shared" si="5"/>
        <v>27467.340000000004</v>
      </c>
      <c r="U144" s="540">
        <f t="shared" si="6"/>
        <v>45778.900000000009</v>
      </c>
    </row>
    <row r="145" spans="1:21" x14ac:dyDescent="0.25">
      <c r="A145" s="534" t="s">
        <v>181</v>
      </c>
      <c r="B145" s="22" t="s">
        <v>545</v>
      </c>
      <c r="C145" s="542"/>
      <c r="D145" s="22" t="s">
        <v>532</v>
      </c>
      <c r="E145" s="535"/>
      <c r="F145" s="541">
        <v>9729.11</v>
      </c>
      <c r="G145" s="541">
        <v>9729.11</v>
      </c>
      <c r="H145" s="541">
        <v>9729.11</v>
      </c>
      <c r="I145" s="536"/>
      <c r="J145" s="22">
        <v>2</v>
      </c>
      <c r="K145" s="22">
        <v>2</v>
      </c>
      <c r="L145" s="22">
        <v>2</v>
      </c>
      <c r="M145" s="536"/>
      <c r="N145" s="22" t="s">
        <v>465</v>
      </c>
      <c r="O145" s="537"/>
      <c r="P145" s="22" t="s">
        <v>411</v>
      </c>
      <c r="Q145" s="538"/>
      <c r="R145" s="539">
        <f t="shared" si="5"/>
        <v>19458.22</v>
      </c>
      <c r="S145" s="539">
        <f t="shared" si="5"/>
        <v>19458.22</v>
      </c>
      <c r="T145" s="539">
        <f t="shared" si="5"/>
        <v>19458.22</v>
      </c>
      <c r="U145" s="540">
        <f t="shared" si="6"/>
        <v>58374.66</v>
      </c>
    </row>
    <row r="146" spans="1:21" x14ac:dyDescent="0.25">
      <c r="A146" s="534" t="s">
        <v>181</v>
      </c>
      <c r="B146" s="22" t="s">
        <v>546</v>
      </c>
      <c r="C146" s="542"/>
      <c r="D146" s="22" t="s">
        <v>532</v>
      </c>
      <c r="E146" s="535"/>
      <c r="F146" s="541">
        <v>8295.41</v>
      </c>
      <c r="G146" s="541">
        <v>8295.41</v>
      </c>
      <c r="H146" s="541">
        <v>8295.41</v>
      </c>
      <c r="I146" s="536"/>
      <c r="J146" s="22">
        <v>34</v>
      </c>
      <c r="K146" s="22">
        <v>32</v>
      </c>
      <c r="L146" s="22">
        <v>27</v>
      </c>
      <c r="M146" s="536"/>
      <c r="N146" s="22" t="s">
        <v>465</v>
      </c>
      <c r="O146" s="537"/>
      <c r="P146" s="22" t="s">
        <v>411</v>
      </c>
      <c r="Q146" s="538"/>
      <c r="R146" s="539">
        <f t="shared" si="5"/>
        <v>282043.94</v>
      </c>
      <c r="S146" s="539">
        <f t="shared" si="5"/>
        <v>265453.12</v>
      </c>
      <c r="T146" s="539">
        <f t="shared" si="5"/>
        <v>223976.07</v>
      </c>
      <c r="U146" s="540">
        <f t="shared" si="6"/>
        <v>771473.13000000012</v>
      </c>
    </row>
    <row r="147" spans="1:21" x14ac:dyDescent="0.25">
      <c r="A147" s="534" t="s">
        <v>181</v>
      </c>
      <c r="B147" s="22" t="s">
        <v>547</v>
      </c>
      <c r="C147" s="542"/>
      <c r="D147" s="22" t="s">
        <v>532</v>
      </c>
      <c r="E147" s="535"/>
      <c r="F147" s="541">
        <v>8582.1</v>
      </c>
      <c r="G147" s="541">
        <v>8582.1</v>
      </c>
      <c r="H147" s="541">
        <v>8582.1</v>
      </c>
      <c r="I147" s="536"/>
      <c r="J147" s="22">
        <v>43</v>
      </c>
      <c r="K147" s="22">
        <v>41</v>
      </c>
      <c r="L147" s="22">
        <v>45</v>
      </c>
      <c r="M147" s="536"/>
      <c r="N147" s="22" t="s">
        <v>465</v>
      </c>
      <c r="O147" s="537"/>
      <c r="P147" s="22" t="s">
        <v>411</v>
      </c>
      <c r="Q147" s="538"/>
      <c r="R147" s="539">
        <f t="shared" si="5"/>
        <v>369030.3</v>
      </c>
      <c r="S147" s="539">
        <f t="shared" si="5"/>
        <v>351866.10000000003</v>
      </c>
      <c r="T147" s="539">
        <f t="shared" si="5"/>
        <v>386194.5</v>
      </c>
      <c r="U147" s="540">
        <f t="shared" si="6"/>
        <v>1107090.8999999999</v>
      </c>
    </row>
    <row r="148" spans="1:21" x14ac:dyDescent="0.25">
      <c r="A148" s="534" t="s">
        <v>181</v>
      </c>
      <c r="B148" s="22" t="s">
        <v>548</v>
      </c>
      <c r="C148" s="542"/>
      <c r="D148" s="22" t="s">
        <v>532</v>
      </c>
      <c r="E148" s="535"/>
      <c r="F148" s="541">
        <v>8868.91</v>
      </c>
      <c r="G148" s="541">
        <v>8868.91</v>
      </c>
      <c r="H148" s="541">
        <v>8868.91</v>
      </c>
      <c r="I148" s="536"/>
      <c r="J148" s="22">
        <v>25</v>
      </c>
      <c r="K148" s="22">
        <v>27</v>
      </c>
      <c r="L148" s="22">
        <v>26</v>
      </c>
      <c r="M148" s="536"/>
      <c r="N148" s="22" t="s">
        <v>465</v>
      </c>
      <c r="O148" s="537"/>
      <c r="P148" s="22" t="s">
        <v>411</v>
      </c>
      <c r="Q148" s="538"/>
      <c r="R148" s="539">
        <f t="shared" si="5"/>
        <v>221722.75</v>
      </c>
      <c r="S148" s="539">
        <f t="shared" si="5"/>
        <v>239460.57</v>
      </c>
      <c r="T148" s="539">
        <f t="shared" si="5"/>
        <v>230591.66</v>
      </c>
      <c r="U148" s="540">
        <f t="shared" si="6"/>
        <v>691774.98</v>
      </c>
    </row>
    <row r="149" spans="1:21" x14ac:dyDescent="0.25">
      <c r="A149" s="534" t="s">
        <v>181</v>
      </c>
      <c r="B149" s="22" t="s">
        <v>549</v>
      </c>
      <c r="C149" s="542"/>
      <c r="D149" s="22" t="s">
        <v>532</v>
      </c>
      <c r="E149" s="535"/>
      <c r="F149" s="541">
        <v>9155.7800000000007</v>
      </c>
      <c r="G149" s="541">
        <v>9155.7800000000007</v>
      </c>
      <c r="H149" s="541">
        <v>9155.7800000000007</v>
      </c>
      <c r="I149" s="536"/>
      <c r="J149" s="22">
        <v>14</v>
      </c>
      <c r="K149" s="22">
        <v>12</v>
      </c>
      <c r="L149" s="22">
        <v>15</v>
      </c>
      <c r="M149" s="536"/>
      <c r="N149" s="22" t="s">
        <v>465</v>
      </c>
      <c r="O149" s="537"/>
      <c r="P149" s="22" t="s">
        <v>411</v>
      </c>
      <c r="Q149" s="538"/>
      <c r="R149" s="539">
        <f t="shared" si="5"/>
        <v>128180.92000000001</v>
      </c>
      <c r="S149" s="539">
        <f t="shared" si="5"/>
        <v>109869.36000000002</v>
      </c>
      <c r="T149" s="539">
        <f t="shared" si="5"/>
        <v>137336.70000000001</v>
      </c>
      <c r="U149" s="540">
        <f t="shared" si="6"/>
        <v>375386.98000000004</v>
      </c>
    </row>
    <row r="150" spans="1:21" x14ac:dyDescent="0.25">
      <c r="A150" s="534" t="s">
        <v>181</v>
      </c>
      <c r="B150" s="22" t="s">
        <v>550</v>
      </c>
      <c r="C150" s="542"/>
      <c r="D150" s="22" t="s">
        <v>532</v>
      </c>
      <c r="E150" s="535"/>
      <c r="F150" s="541">
        <v>9442.48</v>
      </c>
      <c r="G150" s="541">
        <v>9442.48</v>
      </c>
      <c r="H150" s="541">
        <v>9442.48</v>
      </c>
      <c r="I150" s="536"/>
      <c r="J150" s="22">
        <v>21</v>
      </c>
      <c r="K150" s="22">
        <v>22</v>
      </c>
      <c r="L150" s="22">
        <v>21</v>
      </c>
      <c r="M150" s="536"/>
      <c r="N150" s="22" t="s">
        <v>465</v>
      </c>
      <c r="O150" s="537"/>
      <c r="P150" s="22" t="s">
        <v>411</v>
      </c>
      <c r="Q150" s="538"/>
      <c r="R150" s="539">
        <f t="shared" si="5"/>
        <v>198292.08</v>
      </c>
      <c r="S150" s="539">
        <f t="shared" si="5"/>
        <v>207734.56</v>
      </c>
      <c r="T150" s="539">
        <f t="shared" si="5"/>
        <v>198292.08</v>
      </c>
      <c r="U150" s="540">
        <f t="shared" si="6"/>
        <v>604318.71999999997</v>
      </c>
    </row>
    <row r="151" spans="1:21" x14ac:dyDescent="0.25">
      <c r="A151" s="534" t="s">
        <v>181</v>
      </c>
      <c r="B151" s="22" t="s">
        <v>551</v>
      </c>
      <c r="C151" s="542"/>
      <c r="D151" s="22" t="s">
        <v>532</v>
      </c>
      <c r="E151" s="535"/>
      <c r="F151" s="541">
        <v>9729.11</v>
      </c>
      <c r="G151" s="541">
        <v>9729.11</v>
      </c>
      <c r="H151" s="541">
        <v>9729.11</v>
      </c>
      <c r="I151" s="536"/>
      <c r="J151" s="22">
        <v>104</v>
      </c>
      <c r="K151" s="22">
        <v>103</v>
      </c>
      <c r="L151" s="22">
        <v>102</v>
      </c>
      <c r="M151" s="536"/>
      <c r="N151" s="22" t="s">
        <v>465</v>
      </c>
      <c r="O151" s="537"/>
      <c r="P151" s="22" t="s">
        <v>411</v>
      </c>
      <c r="Q151" s="538"/>
      <c r="R151" s="539">
        <f t="shared" si="5"/>
        <v>1011827.4400000001</v>
      </c>
      <c r="S151" s="539">
        <f t="shared" si="5"/>
        <v>1002098.3300000001</v>
      </c>
      <c r="T151" s="539">
        <f t="shared" si="5"/>
        <v>992369.22000000009</v>
      </c>
      <c r="U151" s="540">
        <f t="shared" si="6"/>
        <v>3006294.99</v>
      </c>
    </row>
    <row r="152" spans="1:21" x14ac:dyDescent="0.25">
      <c r="A152" s="534" t="s">
        <v>181</v>
      </c>
      <c r="B152" s="22" t="s">
        <v>552</v>
      </c>
      <c r="C152" s="542"/>
      <c r="D152" s="22" t="s">
        <v>532</v>
      </c>
      <c r="E152" s="535"/>
      <c r="F152" s="541">
        <v>10015.89</v>
      </c>
      <c r="G152" s="541">
        <v>10015.89</v>
      </c>
      <c r="H152" s="541">
        <v>10015.89</v>
      </c>
      <c r="I152" s="536"/>
      <c r="J152" s="22">
        <v>21</v>
      </c>
      <c r="K152" s="22">
        <v>20</v>
      </c>
      <c r="L152" s="22">
        <v>17</v>
      </c>
      <c r="M152" s="536"/>
      <c r="N152" s="22" t="s">
        <v>465</v>
      </c>
      <c r="O152" s="537"/>
      <c r="P152" s="22" t="s">
        <v>411</v>
      </c>
      <c r="Q152" s="538"/>
      <c r="R152" s="539">
        <f t="shared" si="5"/>
        <v>210333.69</v>
      </c>
      <c r="S152" s="539">
        <f t="shared" si="5"/>
        <v>200317.8</v>
      </c>
      <c r="T152" s="539">
        <f t="shared" si="5"/>
        <v>170270.13</v>
      </c>
      <c r="U152" s="540">
        <f t="shared" si="6"/>
        <v>580921.62</v>
      </c>
    </row>
    <row r="153" spans="1:21" x14ac:dyDescent="0.25">
      <c r="A153" s="534" t="s">
        <v>181</v>
      </c>
      <c r="B153" s="22" t="s">
        <v>553</v>
      </c>
      <c r="C153" s="542"/>
      <c r="D153" s="22" t="s">
        <v>532</v>
      </c>
      <c r="E153" s="535"/>
      <c r="F153" s="541">
        <v>10302.69</v>
      </c>
      <c r="G153" s="541">
        <v>10302.69</v>
      </c>
      <c r="H153" s="541">
        <v>10302.69</v>
      </c>
      <c r="I153" s="536"/>
      <c r="J153" s="22">
        <v>21</v>
      </c>
      <c r="K153" s="22">
        <v>24</v>
      </c>
      <c r="L153" s="22">
        <v>26</v>
      </c>
      <c r="M153" s="536"/>
      <c r="N153" s="22" t="s">
        <v>465</v>
      </c>
      <c r="O153" s="537"/>
      <c r="P153" s="22" t="s">
        <v>411</v>
      </c>
      <c r="Q153" s="538"/>
      <c r="R153" s="539">
        <f t="shared" si="5"/>
        <v>216356.49000000002</v>
      </c>
      <c r="S153" s="539">
        <f t="shared" si="5"/>
        <v>247264.56</v>
      </c>
      <c r="T153" s="539">
        <f t="shared" si="5"/>
        <v>267869.94</v>
      </c>
      <c r="U153" s="540">
        <f t="shared" si="6"/>
        <v>731490.99</v>
      </c>
    </row>
    <row r="154" spans="1:21" x14ac:dyDescent="0.25">
      <c r="A154" s="534" t="s">
        <v>181</v>
      </c>
      <c r="B154" s="22" t="s">
        <v>554</v>
      </c>
      <c r="C154" s="542"/>
      <c r="D154" s="22" t="s">
        <v>532</v>
      </c>
      <c r="E154" s="535"/>
      <c r="F154" s="541">
        <v>10589.45</v>
      </c>
      <c r="G154" s="541">
        <v>10589.45</v>
      </c>
      <c r="H154" s="541">
        <v>10589.45</v>
      </c>
      <c r="I154" s="536"/>
      <c r="J154" s="22">
        <v>63</v>
      </c>
      <c r="K154" s="22">
        <v>62</v>
      </c>
      <c r="L154" s="22">
        <v>58</v>
      </c>
      <c r="M154" s="536"/>
      <c r="N154" s="22" t="s">
        <v>465</v>
      </c>
      <c r="O154" s="537"/>
      <c r="P154" s="22" t="s">
        <v>411</v>
      </c>
      <c r="Q154" s="538"/>
      <c r="R154" s="539">
        <f t="shared" si="5"/>
        <v>667135.35000000009</v>
      </c>
      <c r="S154" s="539">
        <f t="shared" si="5"/>
        <v>656545.9</v>
      </c>
      <c r="T154" s="539">
        <f t="shared" si="5"/>
        <v>614188.10000000009</v>
      </c>
      <c r="U154" s="540">
        <f t="shared" si="6"/>
        <v>1937869.35</v>
      </c>
    </row>
    <row r="155" spans="1:21" x14ac:dyDescent="0.25">
      <c r="A155" s="534" t="s">
        <v>181</v>
      </c>
      <c r="B155" s="22" t="s">
        <v>555</v>
      </c>
      <c r="C155" s="542"/>
      <c r="D155" s="22" t="s">
        <v>532</v>
      </c>
      <c r="E155" s="535"/>
      <c r="F155" s="541">
        <v>8295.41</v>
      </c>
      <c r="G155" s="541">
        <v>8295.41</v>
      </c>
      <c r="H155" s="22">
        <v>0</v>
      </c>
      <c r="I155" s="536"/>
      <c r="J155" s="22">
        <v>1</v>
      </c>
      <c r="K155" s="22">
        <v>1</v>
      </c>
      <c r="L155" s="22">
        <v>0</v>
      </c>
      <c r="M155" s="536"/>
      <c r="N155" s="22" t="s">
        <v>465</v>
      </c>
      <c r="O155" s="537"/>
      <c r="P155" s="22" t="s">
        <v>411</v>
      </c>
      <c r="Q155" s="538"/>
      <c r="R155" s="539">
        <f t="shared" si="5"/>
        <v>8295.41</v>
      </c>
      <c r="S155" s="539">
        <f t="shared" si="5"/>
        <v>8295.41</v>
      </c>
      <c r="T155" s="539">
        <f t="shared" si="5"/>
        <v>0</v>
      </c>
      <c r="U155" s="540">
        <f t="shared" si="6"/>
        <v>16590.82</v>
      </c>
    </row>
    <row r="156" spans="1:21" x14ac:dyDescent="0.25">
      <c r="A156" s="534" t="s">
        <v>181</v>
      </c>
      <c r="B156" s="22" t="s">
        <v>646</v>
      </c>
      <c r="C156" s="542"/>
      <c r="D156" s="22" t="s">
        <v>532</v>
      </c>
      <c r="E156" s="535"/>
      <c r="F156" s="22">
        <v>0</v>
      </c>
      <c r="G156" s="22">
        <v>0</v>
      </c>
      <c r="H156" s="541">
        <v>8582.1</v>
      </c>
      <c r="I156" s="536"/>
      <c r="J156" s="22">
        <v>0</v>
      </c>
      <c r="K156" s="22">
        <v>0</v>
      </c>
      <c r="L156" s="22">
        <v>1</v>
      </c>
      <c r="M156" s="536"/>
      <c r="N156" s="22" t="s">
        <v>465</v>
      </c>
      <c r="O156" s="537"/>
      <c r="P156" s="22" t="s">
        <v>411</v>
      </c>
      <c r="Q156" s="538"/>
      <c r="R156" s="539">
        <f t="shared" si="5"/>
        <v>0</v>
      </c>
      <c r="S156" s="539">
        <f t="shared" si="5"/>
        <v>0</v>
      </c>
      <c r="T156" s="539">
        <f t="shared" si="5"/>
        <v>8582.1</v>
      </c>
      <c r="U156" s="540">
        <f t="shared" si="6"/>
        <v>8582.1</v>
      </c>
    </row>
    <row r="157" spans="1:21" x14ac:dyDescent="0.25">
      <c r="A157" s="534" t="s">
        <v>181</v>
      </c>
      <c r="B157" s="22" t="s">
        <v>556</v>
      </c>
      <c r="C157" s="542"/>
      <c r="D157" s="22" t="s">
        <v>532</v>
      </c>
      <c r="E157" s="535"/>
      <c r="F157" s="541">
        <v>9442.48</v>
      </c>
      <c r="G157" s="541">
        <v>9442.48</v>
      </c>
      <c r="H157" s="541">
        <v>9442.48</v>
      </c>
      <c r="I157" s="536"/>
      <c r="J157" s="22">
        <v>1</v>
      </c>
      <c r="K157" s="22">
        <v>1</v>
      </c>
      <c r="L157" s="22">
        <v>1</v>
      </c>
      <c r="M157" s="536"/>
      <c r="N157" s="22" t="s">
        <v>465</v>
      </c>
      <c r="O157" s="537"/>
      <c r="P157" s="22" t="s">
        <v>411</v>
      </c>
      <c r="Q157" s="538"/>
      <c r="R157" s="539">
        <f t="shared" si="5"/>
        <v>9442.48</v>
      </c>
      <c r="S157" s="539">
        <f t="shared" si="5"/>
        <v>9442.48</v>
      </c>
      <c r="T157" s="539">
        <f t="shared" si="5"/>
        <v>9442.48</v>
      </c>
      <c r="U157" s="540">
        <f t="shared" si="6"/>
        <v>28327.439999999999</v>
      </c>
    </row>
    <row r="158" spans="1:21" x14ac:dyDescent="0.25">
      <c r="A158" s="534" t="s">
        <v>181</v>
      </c>
      <c r="B158" s="22" t="s">
        <v>598</v>
      </c>
      <c r="C158" s="542"/>
      <c r="D158" s="22" t="s">
        <v>532</v>
      </c>
      <c r="E158" s="535"/>
      <c r="F158" s="541">
        <v>9729.11</v>
      </c>
      <c r="G158" s="541">
        <v>9729.11</v>
      </c>
      <c r="H158" s="541">
        <v>9729.11</v>
      </c>
      <c r="I158" s="536"/>
      <c r="J158" s="22">
        <v>1</v>
      </c>
      <c r="K158" s="22">
        <v>1</v>
      </c>
      <c r="L158" s="22">
        <v>1</v>
      </c>
      <c r="M158" s="536"/>
      <c r="N158" s="22" t="s">
        <v>465</v>
      </c>
      <c r="O158" s="537"/>
      <c r="P158" s="22" t="s">
        <v>411</v>
      </c>
      <c r="Q158" s="538"/>
      <c r="R158" s="539">
        <f t="shared" si="5"/>
        <v>9729.11</v>
      </c>
      <c r="S158" s="539">
        <f t="shared" si="5"/>
        <v>9729.11</v>
      </c>
      <c r="T158" s="539">
        <f t="shared" si="5"/>
        <v>9729.11</v>
      </c>
      <c r="U158" s="540">
        <f t="shared" si="6"/>
        <v>29187.33</v>
      </c>
    </row>
    <row r="159" spans="1:21" x14ac:dyDescent="0.25">
      <c r="A159" s="534" t="s">
        <v>181</v>
      </c>
      <c r="B159" s="22" t="s">
        <v>557</v>
      </c>
      <c r="C159" s="542"/>
      <c r="D159" s="22" t="s">
        <v>532</v>
      </c>
      <c r="E159" s="535"/>
      <c r="F159" s="541">
        <v>10589.45</v>
      </c>
      <c r="G159" s="541">
        <v>10589.45</v>
      </c>
      <c r="H159" s="541">
        <v>10589.45</v>
      </c>
      <c r="I159" s="536"/>
      <c r="J159" s="22">
        <v>1</v>
      </c>
      <c r="K159" s="22">
        <v>1</v>
      </c>
      <c r="L159" s="22">
        <v>1</v>
      </c>
      <c r="M159" s="536"/>
      <c r="N159" s="22" t="s">
        <v>465</v>
      </c>
      <c r="O159" s="537"/>
      <c r="P159" s="22" t="s">
        <v>411</v>
      </c>
      <c r="Q159" s="538"/>
      <c r="R159" s="539">
        <f t="shared" si="5"/>
        <v>10589.45</v>
      </c>
      <c r="S159" s="539">
        <f t="shared" si="5"/>
        <v>10589.45</v>
      </c>
      <c r="T159" s="539">
        <f t="shared" si="5"/>
        <v>10589.45</v>
      </c>
      <c r="U159" s="540">
        <f t="shared" si="6"/>
        <v>31768.350000000002</v>
      </c>
    </row>
    <row r="160" spans="1:21" x14ac:dyDescent="0.25">
      <c r="A160" s="534" t="s">
        <v>181</v>
      </c>
      <c r="B160" s="22" t="s">
        <v>559</v>
      </c>
      <c r="C160" s="542"/>
      <c r="D160" s="22" t="s">
        <v>532</v>
      </c>
      <c r="E160" s="535"/>
      <c r="F160" s="541">
        <v>10015.89</v>
      </c>
      <c r="G160" s="541">
        <v>10015.89</v>
      </c>
      <c r="H160" s="541">
        <v>10015.89</v>
      </c>
      <c r="I160" s="536"/>
      <c r="J160" s="22">
        <v>1</v>
      </c>
      <c r="K160" s="22">
        <v>1</v>
      </c>
      <c r="L160" s="22">
        <v>1</v>
      </c>
      <c r="M160" s="536"/>
      <c r="N160" s="22" t="s">
        <v>465</v>
      </c>
      <c r="O160" s="537"/>
      <c r="P160" s="22" t="s">
        <v>411</v>
      </c>
      <c r="Q160" s="538"/>
      <c r="R160" s="539">
        <f t="shared" si="5"/>
        <v>10015.89</v>
      </c>
      <c r="S160" s="539">
        <f t="shared" si="5"/>
        <v>10015.89</v>
      </c>
      <c r="T160" s="539">
        <f t="shared" si="5"/>
        <v>10015.89</v>
      </c>
      <c r="U160" s="540">
        <f t="shared" si="6"/>
        <v>30047.67</v>
      </c>
    </row>
    <row r="161" spans="1:21" x14ac:dyDescent="0.25">
      <c r="A161" s="534" t="s">
        <v>181</v>
      </c>
      <c r="B161" s="22" t="s">
        <v>560</v>
      </c>
      <c r="C161" s="542"/>
      <c r="D161" s="22" t="s">
        <v>532</v>
      </c>
      <c r="E161" s="535"/>
      <c r="F161" s="541">
        <v>10589.45</v>
      </c>
      <c r="G161" s="541">
        <v>10589.45</v>
      </c>
      <c r="H161" s="22">
        <v>0</v>
      </c>
      <c r="I161" s="536"/>
      <c r="J161" s="22">
        <v>1</v>
      </c>
      <c r="K161" s="22">
        <v>1</v>
      </c>
      <c r="L161" s="22">
        <v>0</v>
      </c>
      <c r="M161" s="536"/>
      <c r="N161" s="22" t="s">
        <v>465</v>
      </c>
      <c r="O161" s="537"/>
      <c r="P161" s="22" t="s">
        <v>411</v>
      </c>
      <c r="Q161" s="538"/>
      <c r="R161" s="539">
        <f t="shared" si="5"/>
        <v>10589.45</v>
      </c>
      <c r="S161" s="539">
        <f t="shared" si="5"/>
        <v>10589.45</v>
      </c>
      <c r="T161" s="539">
        <f t="shared" si="5"/>
        <v>0</v>
      </c>
      <c r="U161" s="540">
        <f t="shared" si="6"/>
        <v>21178.9</v>
      </c>
    </row>
    <row r="162" spans="1:21" x14ac:dyDescent="0.25">
      <c r="A162" s="534" t="s">
        <v>181</v>
      </c>
      <c r="B162" s="22" t="s">
        <v>562</v>
      </c>
      <c r="C162" s="542"/>
      <c r="D162" s="22" t="s">
        <v>532</v>
      </c>
      <c r="E162" s="535"/>
      <c r="F162" s="541">
        <v>10876.07</v>
      </c>
      <c r="G162" s="541">
        <v>10876.07</v>
      </c>
      <c r="H162" s="541">
        <v>10876.07</v>
      </c>
      <c r="I162" s="536"/>
      <c r="J162" s="22">
        <v>19</v>
      </c>
      <c r="K162" s="22">
        <v>20</v>
      </c>
      <c r="L162" s="22">
        <v>23</v>
      </c>
      <c r="M162" s="536"/>
      <c r="N162" s="22" t="s">
        <v>465</v>
      </c>
      <c r="O162" s="537"/>
      <c r="P162" s="22" t="s">
        <v>411</v>
      </c>
      <c r="Q162" s="538"/>
      <c r="R162" s="539">
        <f t="shared" si="5"/>
        <v>206645.33</v>
      </c>
      <c r="S162" s="539">
        <f t="shared" si="5"/>
        <v>217521.4</v>
      </c>
      <c r="T162" s="539">
        <f t="shared" si="5"/>
        <v>250149.61</v>
      </c>
      <c r="U162" s="540">
        <f t="shared" si="6"/>
        <v>674316.34</v>
      </c>
    </row>
    <row r="163" spans="1:21" x14ac:dyDescent="0.25">
      <c r="A163" s="534" t="s">
        <v>181</v>
      </c>
      <c r="B163" s="22" t="s">
        <v>563</v>
      </c>
      <c r="C163" s="542"/>
      <c r="D163" s="22" t="s">
        <v>532</v>
      </c>
      <c r="E163" s="535"/>
      <c r="F163" s="541">
        <v>11162.91</v>
      </c>
      <c r="G163" s="541">
        <v>11162.91</v>
      </c>
      <c r="H163" s="541">
        <v>11162.91</v>
      </c>
      <c r="I163" s="536"/>
      <c r="J163" s="22">
        <v>13</v>
      </c>
      <c r="K163" s="22">
        <v>12</v>
      </c>
      <c r="L163" s="22">
        <v>11</v>
      </c>
      <c r="M163" s="536"/>
      <c r="N163" s="22" t="s">
        <v>465</v>
      </c>
      <c r="O163" s="537"/>
      <c r="P163" s="22" t="s">
        <v>411</v>
      </c>
      <c r="Q163" s="538"/>
      <c r="R163" s="539">
        <f t="shared" si="5"/>
        <v>145117.82999999999</v>
      </c>
      <c r="S163" s="539">
        <f t="shared" si="5"/>
        <v>133954.91999999998</v>
      </c>
      <c r="T163" s="539">
        <f t="shared" si="5"/>
        <v>122792.01</v>
      </c>
      <c r="U163" s="540">
        <f t="shared" si="6"/>
        <v>401864.76</v>
      </c>
    </row>
    <row r="164" spans="1:21" x14ac:dyDescent="0.25">
      <c r="A164" s="534" t="s">
        <v>181</v>
      </c>
      <c r="B164" s="22" t="s">
        <v>564</v>
      </c>
      <c r="C164" s="542"/>
      <c r="D164" s="22" t="s">
        <v>532</v>
      </c>
      <c r="E164" s="535"/>
      <c r="F164" s="541">
        <v>10876.06</v>
      </c>
      <c r="G164" s="541">
        <v>10876.06</v>
      </c>
      <c r="H164" s="541">
        <v>10876.06</v>
      </c>
      <c r="I164" s="536"/>
      <c r="J164" s="22">
        <v>4</v>
      </c>
      <c r="K164" s="22">
        <v>4</v>
      </c>
      <c r="L164" s="22">
        <v>5</v>
      </c>
      <c r="M164" s="536"/>
      <c r="N164" s="22" t="s">
        <v>465</v>
      </c>
      <c r="O164" s="537"/>
      <c r="P164" s="22" t="s">
        <v>411</v>
      </c>
      <c r="Q164" s="538"/>
      <c r="R164" s="539">
        <f t="shared" si="5"/>
        <v>43504.24</v>
      </c>
      <c r="S164" s="539">
        <f t="shared" si="5"/>
        <v>43504.24</v>
      </c>
      <c r="T164" s="539">
        <f t="shared" si="5"/>
        <v>54380.299999999996</v>
      </c>
      <c r="U164" s="540">
        <f t="shared" si="6"/>
        <v>141388.78</v>
      </c>
    </row>
    <row r="165" spans="1:21" x14ac:dyDescent="0.25">
      <c r="A165" s="534" t="s">
        <v>181</v>
      </c>
      <c r="B165" s="22" t="s">
        <v>565</v>
      </c>
      <c r="C165" s="542"/>
      <c r="D165" s="22" t="s">
        <v>532</v>
      </c>
      <c r="E165" s="535"/>
      <c r="F165" s="541">
        <v>11162.9</v>
      </c>
      <c r="G165" s="541">
        <v>11162.9</v>
      </c>
      <c r="H165" s="541">
        <v>11162.9</v>
      </c>
      <c r="I165" s="536"/>
      <c r="J165" s="22">
        <v>2</v>
      </c>
      <c r="K165" s="22">
        <v>2</v>
      </c>
      <c r="L165" s="22">
        <v>1</v>
      </c>
      <c r="M165" s="536"/>
      <c r="N165" s="22" t="s">
        <v>465</v>
      </c>
      <c r="O165" s="537"/>
      <c r="P165" s="22" t="s">
        <v>411</v>
      </c>
      <c r="Q165" s="538"/>
      <c r="R165" s="539">
        <f t="shared" si="5"/>
        <v>22325.8</v>
      </c>
      <c r="S165" s="539">
        <f t="shared" si="5"/>
        <v>22325.8</v>
      </c>
      <c r="T165" s="539">
        <f t="shared" si="5"/>
        <v>11162.9</v>
      </c>
      <c r="U165" s="540">
        <f t="shared" si="6"/>
        <v>55814.5</v>
      </c>
    </row>
    <row r="166" spans="1:21" x14ac:dyDescent="0.25">
      <c r="A166" s="534" t="s">
        <v>181</v>
      </c>
      <c r="B166" s="22" t="s">
        <v>566</v>
      </c>
      <c r="C166" s="542"/>
      <c r="D166" s="22" t="s">
        <v>532</v>
      </c>
      <c r="E166" s="535"/>
      <c r="F166" s="541">
        <v>11457.29</v>
      </c>
      <c r="G166" s="541">
        <v>11457.29</v>
      </c>
      <c r="H166" s="541">
        <v>11457.29</v>
      </c>
      <c r="I166" s="536"/>
      <c r="J166" s="22">
        <v>16</v>
      </c>
      <c r="K166" s="22">
        <v>16</v>
      </c>
      <c r="L166" s="22">
        <v>16</v>
      </c>
      <c r="M166" s="536"/>
      <c r="N166" s="22" t="s">
        <v>465</v>
      </c>
      <c r="O166" s="537"/>
      <c r="P166" s="22" t="s">
        <v>411</v>
      </c>
      <c r="Q166" s="538"/>
      <c r="R166" s="539">
        <f t="shared" si="5"/>
        <v>183316.64</v>
      </c>
      <c r="S166" s="539">
        <f t="shared" si="5"/>
        <v>183316.64</v>
      </c>
      <c r="T166" s="539">
        <f t="shared" si="5"/>
        <v>183316.64</v>
      </c>
      <c r="U166" s="540">
        <f t="shared" si="6"/>
        <v>549949.92000000004</v>
      </c>
    </row>
    <row r="167" spans="1:21" x14ac:dyDescent="0.25">
      <c r="A167" s="534" t="s">
        <v>181</v>
      </c>
      <c r="B167" s="22" t="s">
        <v>567</v>
      </c>
      <c r="C167" s="542"/>
      <c r="D167" s="22" t="s">
        <v>532</v>
      </c>
      <c r="E167" s="535"/>
      <c r="F167" s="541">
        <v>11457.29</v>
      </c>
      <c r="G167" s="541">
        <v>11457.29</v>
      </c>
      <c r="H167" s="541">
        <v>11457.29</v>
      </c>
      <c r="I167" s="536"/>
      <c r="J167" s="22">
        <v>2</v>
      </c>
      <c r="K167" s="22">
        <v>2</v>
      </c>
      <c r="L167" s="22">
        <v>2</v>
      </c>
      <c r="M167" s="536"/>
      <c r="N167" s="22" t="s">
        <v>465</v>
      </c>
      <c r="O167" s="537"/>
      <c r="P167" s="22" t="s">
        <v>411</v>
      </c>
      <c r="Q167" s="538"/>
      <c r="R167" s="539">
        <f t="shared" si="5"/>
        <v>22914.58</v>
      </c>
      <c r="S167" s="539">
        <f t="shared" si="5"/>
        <v>22914.58</v>
      </c>
      <c r="T167" s="539">
        <f t="shared" si="5"/>
        <v>22914.58</v>
      </c>
      <c r="U167" s="540">
        <f t="shared" si="6"/>
        <v>68743.740000000005</v>
      </c>
    </row>
    <row r="168" spans="1:21" x14ac:dyDescent="0.25">
      <c r="A168" s="534" t="s">
        <v>181</v>
      </c>
      <c r="B168" s="22" t="s">
        <v>568</v>
      </c>
      <c r="C168" s="542"/>
      <c r="D168" s="22" t="s">
        <v>532</v>
      </c>
      <c r="E168" s="535"/>
      <c r="F168" s="541">
        <v>11457.29</v>
      </c>
      <c r="G168" s="541">
        <v>11457.29</v>
      </c>
      <c r="H168" s="541">
        <v>11457.29</v>
      </c>
      <c r="I168" s="536"/>
      <c r="J168" s="22">
        <v>2</v>
      </c>
      <c r="K168" s="22">
        <v>2</v>
      </c>
      <c r="L168" s="22">
        <v>3</v>
      </c>
      <c r="M168" s="536"/>
      <c r="N168" s="22" t="s">
        <v>465</v>
      </c>
      <c r="O168" s="537"/>
      <c r="P168" s="22" t="s">
        <v>411</v>
      </c>
      <c r="Q168" s="538"/>
      <c r="R168" s="539">
        <f t="shared" si="5"/>
        <v>22914.58</v>
      </c>
      <c r="S168" s="539">
        <f t="shared" si="5"/>
        <v>22914.58</v>
      </c>
      <c r="T168" s="539">
        <f t="shared" si="5"/>
        <v>34371.870000000003</v>
      </c>
      <c r="U168" s="540">
        <f t="shared" si="6"/>
        <v>80201.03</v>
      </c>
    </row>
    <row r="169" spans="1:21" x14ac:dyDescent="0.25">
      <c r="A169" s="534" t="s">
        <v>181</v>
      </c>
      <c r="B169" s="22" t="s">
        <v>569</v>
      </c>
      <c r="C169" s="542"/>
      <c r="D169" s="22" t="s">
        <v>532</v>
      </c>
      <c r="E169" s="535"/>
      <c r="F169" s="541">
        <v>11457.29</v>
      </c>
      <c r="G169" s="541">
        <v>11457.29</v>
      </c>
      <c r="H169" s="541">
        <v>11457.29</v>
      </c>
      <c r="I169" s="536"/>
      <c r="J169" s="22">
        <v>18</v>
      </c>
      <c r="K169" s="22">
        <v>18</v>
      </c>
      <c r="L169" s="22">
        <v>19</v>
      </c>
      <c r="M169" s="536"/>
      <c r="N169" s="22" t="s">
        <v>465</v>
      </c>
      <c r="O169" s="537"/>
      <c r="P169" s="22" t="s">
        <v>411</v>
      </c>
      <c r="Q169" s="538"/>
      <c r="R169" s="539">
        <f t="shared" si="5"/>
        <v>206231.22000000003</v>
      </c>
      <c r="S169" s="539">
        <f t="shared" si="5"/>
        <v>206231.22000000003</v>
      </c>
      <c r="T169" s="539">
        <f t="shared" si="5"/>
        <v>217688.51</v>
      </c>
      <c r="U169" s="540">
        <f t="shared" si="6"/>
        <v>630150.95000000007</v>
      </c>
    </row>
    <row r="170" spans="1:21" x14ac:dyDescent="0.25">
      <c r="A170" s="534" t="s">
        <v>181</v>
      </c>
      <c r="B170" s="22" t="s">
        <v>570</v>
      </c>
      <c r="C170" s="542"/>
      <c r="D170" s="22" t="s">
        <v>532</v>
      </c>
      <c r="E170" s="535"/>
      <c r="F170" s="541">
        <v>11457.29</v>
      </c>
      <c r="G170" s="541">
        <v>11457.29</v>
      </c>
      <c r="H170" s="541">
        <v>11457.29</v>
      </c>
      <c r="I170" s="536"/>
      <c r="J170" s="22">
        <v>1</v>
      </c>
      <c r="K170" s="22">
        <v>1</v>
      </c>
      <c r="L170" s="22">
        <v>1</v>
      </c>
      <c r="M170" s="536"/>
      <c r="N170" s="22" t="s">
        <v>465</v>
      </c>
      <c r="O170" s="537"/>
      <c r="P170" s="22" t="s">
        <v>411</v>
      </c>
      <c r="Q170" s="538"/>
      <c r="R170" s="539">
        <f t="shared" si="5"/>
        <v>11457.29</v>
      </c>
      <c r="S170" s="539">
        <f t="shared" si="5"/>
        <v>11457.29</v>
      </c>
      <c r="T170" s="539">
        <f t="shared" si="5"/>
        <v>11457.29</v>
      </c>
      <c r="U170" s="540">
        <f t="shared" si="6"/>
        <v>34371.870000000003</v>
      </c>
    </row>
    <row r="171" spans="1:21" x14ac:dyDescent="0.25">
      <c r="A171" s="534" t="s">
        <v>181</v>
      </c>
      <c r="B171" s="22" t="s">
        <v>571</v>
      </c>
      <c r="C171" s="542"/>
      <c r="D171" s="22" t="s">
        <v>532</v>
      </c>
      <c r="E171" s="535"/>
      <c r="F171" s="541">
        <v>11457.29</v>
      </c>
      <c r="G171" s="541">
        <v>11457.29</v>
      </c>
      <c r="H171" s="541">
        <v>11457.29</v>
      </c>
      <c r="I171" s="536"/>
      <c r="J171" s="22">
        <v>4</v>
      </c>
      <c r="K171" s="22">
        <v>4</v>
      </c>
      <c r="L171" s="22">
        <v>4</v>
      </c>
      <c r="M171" s="536"/>
      <c r="N171" s="22" t="s">
        <v>465</v>
      </c>
      <c r="O171" s="537"/>
      <c r="P171" s="22" t="s">
        <v>411</v>
      </c>
      <c r="Q171" s="538"/>
      <c r="R171" s="539">
        <f t="shared" si="5"/>
        <v>45829.16</v>
      </c>
      <c r="S171" s="539">
        <f t="shared" si="5"/>
        <v>45829.16</v>
      </c>
      <c r="T171" s="539">
        <f t="shared" si="5"/>
        <v>45829.16</v>
      </c>
      <c r="U171" s="540">
        <f t="shared" si="6"/>
        <v>137487.48000000001</v>
      </c>
    </row>
    <row r="172" spans="1:21" x14ac:dyDescent="0.25">
      <c r="A172" s="534" t="s">
        <v>181</v>
      </c>
      <c r="B172" s="22" t="s">
        <v>572</v>
      </c>
      <c r="C172" s="542"/>
      <c r="D172" s="22" t="s">
        <v>532</v>
      </c>
      <c r="E172" s="535"/>
      <c r="F172" s="541">
        <v>11457.29</v>
      </c>
      <c r="G172" s="541">
        <v>11457.29</v>
      </c>
      <c r="H172" s="541">
        <v>11457.29</v>
      </c>
      <c r="I172" s="536"/>
      <c r="J172" s="22">
        <v>163</v>
      </c>
      <c r="K172" s="22">
        <v>161</v>
      </c>
      <c r="L172" s="22">
        <v>163</v>
      </c>
      <c r="M172" s="536"/>
      <c r="N172" s="22" t="s">
        <v>465</v>
      </c>
      <c r="O172" s="537"/>
      <c r="P172" s="22" t="s">
        <v>411</v>
      </c>
      <c r="Q172" s="538"/>
      <c r="R172" s="539">
        <f t="shared" si="5"/>
        <v>1867538.2700000003</v>
      </c>
      <c r="S172" s="539">
        <f t="shared" si="5"/>
        <v>1844623.6900000002</v>
      </c>
      <c r="T172" s="539">
        <f t="shared" si="5"/>
        <v>1867538.2700000003</v>
      </c>
      <c r="U172" s="540">
        <f t="shared" si="6"/>
        <v>5579700.2300000004</v>
      </c>
    </row>
    <row r="173" spans="1:21" x14ac:dyDescent="0.25">
      <c r="A173" s="534" t="s">
        <v>181</v>
      </c>
      <c r="B173" s="22" t="s">
        <v>573</v>
      </c>
      <c r="C173" s="542"/>
      <c r="D173" s="22" t="s">
        <v>532</v>
      </c>
      <c r="E173" s="535"/>
      <c r="F173" s="541">
        <v>11457.29</v>
      </c>
      <c r="G173" s="541">
        <v>11457.29</v>
      </c>
      <c r="H173" s="541">
        <v>11457.29</v>
      </c>
      <c r="I173" s="536"/>
      <c r="J173" s="22">
        <v>3</v>
      </c>
      <c r="K173" s="22">
        <v>3</v>
      </c>
      <c r="L173" s="22">
        <v>3</v>
      </c>
      <c r="M173" s="536"/>
      <c r="N173" s="22" t="s">
        <v>465</v>
      </c>
      <c r="O173" s="537"/>
      <c r="P173" s="22" t="s">
        <v>411</v>
      </c>
      <c r="Q173" s="538"/>
      <c r="R173" s="539">
        <f t="shared" si="5"/>
        <v>34371.870000000003</v>
      </c>
      <c r="S173" s="539">
        <f t="shared" si="5"/>
        <v>34371.870000000003</v>
      </c>
      <c r="T173" s="539">
        <f t="shared" si="5"/>
        <v>34371.870000000003</v>
      </c>
      <c r="U173" s="540">
        <f t="shared" si="6"/>
        <v>103115.61000000002</v>
      </c>
    </row>
    <row r="174" spans="1:21" x14ac:dyDescent="0.25">
      <c r="A174" s="534" t="s">
        <v>181</v>
      </c>
      <c r="B174" s="22" t="s">
        <v>574</v>
      </c>
      <c r="C174" s="542"/>
      <c r="D174" s="22" t="s">
        <v>532</v>
      </c>
      <c r="E174" s="535"/>
      <c r="F174" s="541">
        <v>11457.29</v>
      </c>
      <c r="G174" s="541">
        <v>11457.29</v>
      </c>
      <c r="H174" s="541">
        <v>11457.29</v>
      </c>
      <c r="I174" s="536"/>
      <c r="J174" s="22">
        <v>3</v>
      </c>
      <c r="K174" s="22">
        <v>3</v>
      </c>
      <c r="L174" s="22">
        <v>3</v>
      </c>
      <c r="M174" s="536"/>
      <c r="N174" s="22" t="s">
        <v>465</v>
      </c>
      <c r="O174" s="537"/>
      <c r="P174" s="22" t="s">
        <v>411</v>
      </c>
      <c r="Q174" s="538"/>
      <c r="R174" s="539">
        <f t="shared" si="5"/>
        <v>34371.870000000003</v>
      </c>
      <c r="S174" s="539">
        <f t="shared" si="5"/>
        <v>34371.870000000003</v>
      </c>
      <c r="T174" s="539">
        <f t="shared" si="5"/>
        <v>34371.870000000003</v>
      </c>
      <c r="U174" s="540">
        <f t="shared" si="6"/>
        <v>103115.61000000002</v>
      </c>
    </row>
    <row r="175" spans="1:21" x14ac:dyDescent="0.25">
      <c r="A175" s="534" t="s">
        <v>181</v>
      </c>
      <c r="B175" s="22" t="s">
        <v>575</v>
      </c>
      <c r="C175" s="542"/>
      <c r="D175" s="22" t="s">
        <v>532</v>
      </c>
      <c r="E175" s="535"/>
      <c r="F175" s="541">
        <v>11457.29</v>
      </c>
      <c r="G175" s="541">
        <v>11457.29</v>
      </c>
      <c r="H175" s="541">
        <v>11457.29</v>
      </c>
      <c r="I175" s="536"/>
      <c r="J175" s="22">
        <v>3</v>
      </c>
      <c r="K175" s="22">
        <v>3</v>
      </c>
      <c r="L175" s="22">
        <v>3</v>
      </c>
      <c r="M175" s="536"/>
      <c r="N175" s="22" t="s">
        <v>465</v>
      </c>
      <c r="O175" s="537"/>
      <c r="P175" s="22" t="s">
        <v>411</v>
      </c>
      <c r="Q175" s="538"/>
      <c r="R175" s="539">
        <f t="shared" si="5"/>
        <v>34371.870000000003</v>
      </c>
      <c r="S175" s="539">
        <f t="shared" si="5"/>
        <v>34371.870000000003</v>
      </c>
      <c r="T175" s="539">
        <f t="shared" si="5"/>
        <v>34371.870000000003</v>
      </c>
      <c r="U175" s="540">
        <f t="shared" si="6"/>
        <v>103115.61000000002</v>
      </c>
    </row>
    <row r="176" spans="1:21" x14ac:dyDescent="0.25">
      <c r="A176" s="534" t="s">
        <v>181</v>
      </c>
      <c r="B176" s="22" t="s">
        <v>576</v>
      </c>
      <c r="C176" s="542"/>
      <c r="D176" s="22" t="s">
        <v>532</v>
      </c>
      <c r="E176" s="535"/>
      <c r="F176" s="541">
        <v>11457.29</v>
      </c>
      <c r="G176" s="541">
        <v>11457.29</v>
      </c>
      <c r="H176" s="541">
        <v>11457.29</v>
      </c>
      <c r="I176" s="536"/>
      <c r="J176" s="22">
        <v>2</v>
      </c>
      <c r="K176" s="22">
        <v>2</v>
      </c>
      <c r="L176" s="22">
        <v>2</v>
      </c>
      <c r="M176" s="536"/>
      <c r="N176" s="22" t="s">
        <v>465</v>
      </c>
      <c r="O176" s="537"/>
      <c r="P176" s="22" t="s">
        <v>411</v>
      </c>
      <c r="Q176" s="538"/>
      <c r="R176" s="539">
        <f t="shared" si="5"/>
        <v>22914.58</v>
      </c>
      <c r="S176" s="539">
        <f t="shared" si="5"/>
        <v>22914.58</v>
      </c>
      <c r="T176" s="539">
        <f t="shared" si="5"/>
        <v>22914.58</v>
      </c>
      <c r="U176" s="540">
        <f t="shared" si="6"/>
        <v>68743.740000000005</v>
      </c>
    </row>
    <row r="177" spans="1:21" x14ac:dyDescent="0.25">
      <c r="A177" s="534" t="s">
        <v>181</v>
      </c>
      <c r="B177" s="22" t="s">
        <v>577</v>
      </c>
      <c r="C177" s="542"/>
      <c r="D177" s="22" t="s">
        <v>532</v>
      </c>
      <c r="E177" s="535"/>
      <c r="F177" s="541">
        <v>11457.29</v>
      </c>
      <c r="G177" s="541">
        <v>11457.29</v>
      </c>
      <c r="H177" s="541">
        <v>11457.29</v>
      </c>
      <c r="I177" s="536"/>
      <c r="J177" s="22">
        <v>29</v>
      </c>
      <c r="K177" s="22">
        <v>29</v>
      </c>
      <c r="L177" s="22">
        <v>31</v>
      </c>
      <c r="M177" s="536"/>
      <c r="N177" s="22" t="s">
        <v>465</v>
      </c>
      <c r="O177" s="537"/>
      <c r="P177" s="22" t="s">
        <v>411</v>
      </c>
      <c r="Q177" s="538"/>
      <c r="R177" s="539">
        <f t="shared" si="5"/>
        <v>332261.41000000003</v>
      </c>
      <c r="S177" s="539">
        <f t="shared" si="5"/>
        <v>332261.41000000003</v>
      </c>
      <c r="T177" s="539">
        <f t="shared" si="5"/>
        <v>355175.99000000005</v>
      </c>
      <c r="U177" s="540">
        <f t="shared" si="6"/>
        <v>1019698.81</v>
      </c>
    </row>
    <row r="178" spans="1:21" x14ac:dyDescent="0.25">
      <c r="A178" s="534" t="s">
        <v>181</v>
      </c>
      <c r="B178" s="22" t="s">
        <v>578</v>
      </c>
      <c r="C178" s="542"/>
      <c r="D178" s="22" t="s">
        <v>532</v>
      </c>
      <c r="E178" s="535"/>
      <c r="F178" s="541">
        <v>11457.29</v>
      </c>
      <c r="G178" s="541">
        <v>11457.29</v>
      </c>
      <c r="H178" s="541">
        <v>11457.29</v>
      </c>
      <c r="I178" s="536"/>
      <c r="J178" s="22">
        <v>8</v>
      </c>
      <c r="K178" s="22">
        <v>8</v>
      </c>
      <c r="L178" s="22">
        <v>8</v>
      </c>
      <c r="M178" s="536"/>
      <c r="N178" s="22" t="s">
        <v>465</v>
      </c>
      <c r="O178" s="537"/>
      <c r="P178" s="22" t="s">
        <v>411</v>
      </c>
      <c r="Q178" s="538"/>
      <c r="R178" s="539">
        <f t="shared" si="5"/>
        <v>91658.32</v>
      </c>
      <c r="S178" s="539">
        <f t="shared" si="5"/>
        <v>91658.32</v>
      </c>
      <c r="T178" s="539">
        <f t="shared" si="5"/>
        <v>91658.32</v>
      </c>
      <c r="U178" s="540">
        <f t="shared" si="6"/>
        <v>274974.96000000002</v>
      </c>
    </row>
    <row r="179" spans="1:21" x14ac:dyDescent="0.25">
      <c r="A179" s="534" t="s">
        <v>181</v>
      </c>
      <c r="B179" s="22" t="s">
        <v>579</v>
      </c>
      <c r="C179" s="542"/>
      <c r="D179" s="22" t="s">
        <v>532</v>
      </c>
      <c r="E179" s="535"/>
      <c r="F179" s="541">
        <v>11457.29</v>
      </c>
      <c r="G179" s="541">
        <v>11457.29</v>
      </c>
      <c r="H179" s="541">
        <v>11457.29</v>
      </c>
      <c r="I179" s="536"/>
      <c r="J179" s="22">
        <v>15</v>
      </c>
      <c r="K179" s="22">
        <v>14</v>
      </c>
      <c r="L179" s="22">
        <v>15</v>
      </c>
      <c r="M179" s="536"/>
      <c r="N179" s="22" t="s">
        <v>465</v>
      </c>
      <c r="O179" s="537"/>
      <c r="P179" s="22" t="s">
        <v>411</v>
      </c>
      <c r="Q179" s="538"/>
      <c r="R179" s="539">
        <f t="shared" si="5"/>
        <v>171859.35</v>
      </c>
      <c r="S179" s="539">
        <f t="shared" si="5"/>
        <v>160402.06</v>
      </c>
      <c r="T179" s="539">
        <f t="shared" si="5"/>
        <v>171859.35</v>
      </c>
      <c r="U179" s="540">
        <f t="shared" si="6"/>
        <v>504120.76</v>
      </c>
    </row>
    <row r="180" spans="1:21" x14ac:dyDescent="0.25">
      <c r="A180" s="534" t="s">
        <v>181</v>
      </c>
      <c r="B180" s="22" t="s">
        <v>572</v>
      </c>
      <c r="C180" s="542"/>
      <c r="D180" s="22" t="s">
        <v>532</v>
      </c>
      <c r="E180" s="535"/>
      <c r="F180" s="541">
        <v>8592.9699999999993</v>
      </c>
      <c r="G180" s="541">
        <v>8592.9699999999993</v>
      </c>
      <c r="H180" s="541">
        <v>8592.9699999999993</v>
      </c>
      <c r="I180" s="536"/>
      <c r="J180" s="22">
        <v>1</v>
      </c>
      <c r="K180" s="22">
        <v>1</v>
      </c>
      <c r="L180" s="22">
        <v>1</v>
      </c>
      <c r="M180" s="536"/>
      <c r="N180" s="22" t="s">
        <v>465</v>
      </c>
      <c r="O180" s="537"/>
      <c r="P180" s="22" t="s">
        <v>411</v>
      </c>
      <c r="Q180" s="538"/>
      <c r="R180" s="539">
        <f t="shared" si="5"/>
        <v>8592.9699999999993</v>
      </c>
      <c r="S180" s="539">
        <f t="shared" si="5"/>
        <v>8592.9699999999993</v>
      </c>
      <c r="T180" s="539">
        <f t="shared" si="5"/>
        <v>8592.9699999999993</v>
      </c>
      <c r="U180" s="540">
        <f t="shared" si="6"/>
        <v>25778.909999999996</v>
      </c>
    </row>
    <row r="181" spans="1:21" x14ac:dyDescent="0.25">
      <c r="A181" s="534" t="s">
        <v>181</v>
      </c>
      <c r="B181" s="22" t="s">
        <v>580</v>
      </c>
      <c r="C181" s="542"/>
      <c r="D181" s="22" t="s">
        <v>464</v>
      </c>
      <c r="E181" s="535"/>
      <c r="F181" s="541">
        <v>6402.47</v>
      </c>
      <c r="G181" s="541">
        <v>6402.47</v>
      </c>
      <c r="H181" s="541">
        <v>6402.47</v>
      </c>
      <c r="I181" s="536"/>
      <c r="J181" s="22">
        <v>1</v>
      </c>
      <c r="K181" s="22">
        <v>1</v>
      </c>
      <c r="L181" s="22">
        <v>1</v>
      </c>
      <c r="M181" s="536"/>
      <c r="N181" s="22" t="s">
        <v>465</v>
      </c>
      <c r="O181" s="537"/>
      <c r="P181" s="22" t="s">
        <v>411</v>
      </c>
      <c r="Q181" s="538"/>
      <c r="R181" s="539">
        <f t="shared" si="5"/>
        <v>6402.47</v>
      </c>
      <c r="S181" s="539">
        <f t="shared" si="5"/>
        <v>6402.47</v>
      </c>
      <c r="T181" s="539">
        <f t="shared" si="5"/>
        <v>6402.47</v>
      </c>
      <c r="U181" s="540">
        <f t="shared" si="6"/>
        <v>19207.41</v>
      </c>
    </row>
    <row r="182" spans="1:21" x14ac:dyDescent="0.25">
      <c r="A182" s="534" t="s">
        <v>181</v>
      </c>
      <c r="B182" s="22" t="s">
        <v>482</v>
      </c>
      <c r="C182" s="542"/>
      <c r="D182" s="22" t="s">
        <v>464</v>
      </c>
      <c r="E182" s="535"/>
      <c r="F182" s="541">
        <v>8677.2000000000007</v>
      </c>
      <c r="G182" s="541">
        <v>8677.2000000000007</v>
      </c>
      <c r="H182" s="541">
        <v>8677.2000000000007</v>
      </c>
      <c r="I182" s="536"/>
      <c r="J182" s="22">
        <v>1</v>
      </c>
      <c r="K182" s="22">
        <v>1</v>
      </c>
      <c r="L182" s="22">
        <v>1</v>
      </c>
      <c r="M182" s="536"/>
      <c r="N182" s="22" t="s">
        <v>465</v>
      </c>
      <c r="O182" s="537"/>
      <c r="P182" s="22" t="s">
        <v>411</v>
      </c>
      <c r="Q182" s="538"/>
      <c r="R182" s="539">
        <f t="shared" si="5"/>
        <v>8677.2000000000007</v>
      </c>
      <c r="S182" s="539">
        <f t="shared" si="5"/>
        <v>8677.2000000000007</v>
      </c>
      <c r="T182" s="539">
        <f t="shared" si="5"/>
        <v>8677.2000000000007</v>
      </c>
      <c r="U182" s="540">
        <f t="shared" si="6"/>
        <v>26031.600000000002</v>
      </c>
    </row>
    <row r="183" spans="1:21" x14ac:dyDescent="0.25">
      <c r="A183" s="534" t="s">
        <v>181</v>
      </c>
      <c r="B183" s="22" t="s">
        <v>483</v>
      </c>
      <c r="C183" s="542"/>
      <c r="D183" s="22" t="s">
        <v>464</v>
      </c>
      <c r="E183" s="535"/>
      <c r="F183" s="541">
        <v>9150.48</v>
      </c>
      <c r="G183" s="541">
        <v>9150.48</v>
      </c>
      <c r="H183" s="541">
        <v>9150.48</v>
      </c>
      <c r="I183" s="536"/>
      <c r="J183" s="22">
        <v>3</v>
      </c>
      <c r="K183" s="22">
        <v>3</v>
      </c>
      <c r="L183" s="22">
        <v>3</v>
      </c>
      <c r="M183" s="536"/>
      <c r="N183" s="22" t="s">
        <v>465</v>
      </c>
      <c r="O183" s="537"/>
      <c r="P183" s="22" t="s">
        <v>411</v>
      </c>
      <c r="Q183" s="538"/>
      <c r="R183" s="539">
        <f t="shared" si="5"/>
        <v>27451.439999999999</v>
      </c>
      <c r="S183" s="539">
        <f t="shared" si="5"/>
        <v>27451.439999999999</v>
      </c>
      <c r="T183" s="539">
        <f t="shared" si="5"/>
        <v>27451.439999999999</v>
      </c>
      <c r="U183" s="540">
        <f t="shared" si="6"/>
        <v>82354.319999999992</v>
      </c>
    </row>
    <row r="184" spans="1:21" x14ac:dyDescent="0.25">
      <c r="A184" s="534" t="s">
        <v>181</v>
      </c>
      <c r="B184" s="22" t="s">
        <v>494</v>
      </c>
      <c r="C184" s="542"/>
      <c r="D184" s="22" t="s">
        <v>485</v>
      </c>
      <c r="E184" s="535"/>
      <c r="F184" s="541">
        <v>4721.24</v>
      </c>
      <c r="G184" s="541">
        <v>4721.24</v>
      </c>
      <c r="H184" s="541">
        <v>4721.24</v>
      </c>
      <c r="I184" s="536"/>
      <c r="J184" s="22">
        <v>1</v>
      </c>
      <c r="K184" s="22">
        <v>1</v>
      </c>
      <c r="L184" s="22">
        <v>1</v>
      </c>
      <c r="M184" s="536"/>
      <c r="N184" s="22" t="s">
        <v>465</v>
      </c>
      <c r="O184" s="537"/>
      <c r="P184" s="22" t="s">
        <v>411</v>
      </c>
      <c r="Q184" s="538"/>
      <c r="R184" s="539">
        <f t="shared" si="5"/>
        <v>4721.24</v>
      </c>
      <c r="S184" s="539">
        <f t="shared" si="5"/>
        <v>4721.24</v>
      </c>
      <c r="T184" s="539">
        <f t="shared" si="5"/>
        <v>4721.24</v>
      </c>
      <c r="U184" s="540">
        <f t="shared" si="6"/>
        <v>14163.72</v>
      </c>
    </row>
    <row r="185" spans="1:21" x14ac:dyDescent="0.25">
      <c r="A185" s="534" t="s">
        <v>181</v>
      </c>
      <c r="B185" s="22" t="s">
        <v>501</v>
      </c>
      <c r="C185" s="542"/>
      <c r="D185" s="22" t="s">
        <v>485</v>
      </c>
      <c r="E185" s="535"/>
      <c r="F185" s="541">
        <v>5007.95</v>
      </c>
      <c r="G185" s="541">
        <v>5007.95</v>
      </c>
      <c r="H185" s="541">
        <v>5007.95</v>
      </c>
      <c r="I185" s="536"/>
      <c r="J185" s="22">
        <v>1</v>
      </c>
      <c r="K185" s="22">
        <v>1</v>
      </c>
      <c r="L185" s="22">
        <v>1</v>
      </c>
      <c r="M185" s="536"/>
      <c r="N185" s="22" t="s">
        <v>465</v>
      </c>
      <c r="O185" s="537"/>
      <c r="P185" s="22" t="s">
        <v>411</v>
      </c>
      <c r="Q185" s="538"/>
      <c r="R185" s="539">
        <f t="shared" si="5"/>
        <v>5007.95</v>
      </c>
      <c r="S185" s="539">
        <f t="shared" si="5"/>
        <v>5007.95</v>
      </c>
      <c r="T185" s="539">
        <f t="shared" si="5"/>
        <v>5007.95</v>
      </c>
      <c r="U185" s="540">
        <f t="shared" si="6"/>
        <v>15023.849999999999</v>
      </c>
    </row>
    <row r="186" spans="1:21" x14ac:dyDescent="0.25">
      <c r="A186" s="534" t="s">
        <v>181</v>
      </c>
      <c r="B186" s="22" t="s">
        <v>505</v>
      </c>
      <c r="C186" s="542"/>
      <c r="D186" s="22" t="s">
        <v>485</v>
      </c>
      <c r="E186" s="535"/>
      <c r="F186" s="541">
        <v>4434.46</v>
      </c>
      <c r="G186" s="541">
        <v>4434.46</v>
      </c>
      <c r="H186" s="541">
        <v>4434.46</v>
      </c>
      <c r="I186" s="536"/>
      <c r="J186" s="22">
        <v>1</v>
      </c>
      <c r="K186" s="22">
        <v>1</v>
      </c>
      <c r="L186" s="22">
        <v>1</v>
      </c>
      <c r="M186" s="536"/>
      <c r="N186" s="22" t="s">
        <v>465</v>
      </c>
      <c r="O186" s="537"/>
      <c r="P186" s="22" t="s">
        <v>411</v>
      </c>
      <c r="Q186" s="538"/>
      <c r="R186" s="539">
        <f t="shared" si="5"/>
        <v>4434.46</v>
      </c>
      <c r="S186" s="539">
        <f t="shared" si="5"/>
        <v>4434.46</v>
      </c>
      <c r="T186" s="539">
        <f t="shared" si="5"/>
        <v>4434.46</v>
      </c>
      <c r="U186" s="540">
        <f t="shared" si="6"/>
        <v>13303.380000000001</v>
      </c>
    </row>
    <row r="187" spans="1:21" x14ac:dyDescent="0.25">
      <c r="A187" s="534" t="s">
        <v>181</v>
      </c>
      <c r="B187" s="22" t="s">
        <v>506</v>
      </c>
      <c r="C187" s="542"/>
      <c r="D187" s="22" t="s">
        <v>485</v>
      </c>
      <c r="E187" s="535"/>
      <c r="F187" s="541">
        <v>4577.8900000000003</v>
      </c>
      <c r="G187" s="22">
        <v>0</v>
      </c>
      <c r="H187" s="22">
        <v>0</v>
      </c>
      <c r="I187" s="536"/>
      <c r="J187" s="22">
        <v>1</v>
      </c>
      <c r="K187" s="22">
        <v>0</v>
      </c>
      <c r="L187" s="22">
        <v>0</v>
      </c>
      <c r="M187" s="536"/>
      <c r="N187" s="22" t="s">
        <v>465</v>
      </c>
      <c r="O187" s="537"/>
      <c r="P187" s="22" t="s">
        <v>411</v>
      </c>
      <c r="Q187" s="538"/>
      <c r="R187" s="539">
        <f t="shared" si="5"/>
        <v>4577.8900000000003</v>
      </c>
      <c r="S187" s="539">
        <f t="shared" si="5"/>
        <v>0</v>
      </c>
      <c r="T187" s="539">
        <f t="shared" si="5"/>
        <v>0</v>
      </c>
      <c r="U187" s="540">
        <f t="shared" si="6"/>
        <v>4577.8900000000003</v>
      </c>
    </row>
    <row r="188" spans="1:21" x14ac:dyDescent="0.25">
      <c r="A188" s="534" t="s">
        <v>181</v>
      </c>
      <c r="B188" s="22" t="s">
        <v>581</v>
      </c>
      <c r="C188" s="542"/>
      <c r="D188" s="22" t="s">
        <v>485</v>
      </c>
      <c r="E188" s="535"/>
      <c r="F188" s="541">
        <v>4577.8900000000003</v>
      </c>
      <c r="G188" s="541">
        <v>4577.8900000000003</v>
      </c>
      <c r="H188" s="541">
        <v>4577.8900000000003</v>
      </c>
      <c r="I188" s="536"/>
      <c r="J188" s="22">
        <v>1</v>
      </c>
      <c r="K188" s="22">
        <v>1</v>
      </c>
      <c r="L188" s="22">
        <v>1</v>
      </c>
      <c r="M188" s="536"/>
      <c r="N188" s="22" t="s">
        <v>465</v>
      </c>
      <c r="O188" s="537"/>
      <c r="P188" s="22" t="s">
        <v>411</v>
      </c>
      <c r="Q188" s="538"/>
      <c r="R188" s="539">
        <f t="shared" si="5"/>
        <v>4577.8900000000003</v>
      </c>
      <c r="S188" s="539">
        <f t="shared" si="5"/>
        <v>4577.8900000000003</v>
      </c>
      <c r="T188" s="539">
        <f t="shared" si="5"/>
        <v>4577.8900000000003</v>
      </c>
      <c r="U188" s="540">
        <f t="shared" si="6"/>
        <v>13733.670000000002</v>
      </c>
    </row>
    <row r="189" spans="1:21" x14ac:dyDescent="0.25">
      <c r="A189" s="534" t="s">
        <v>181</v>
      </c>
      <c r="B189" s="22" t="s">
        <v>508</v>
      </c>
      <c r="C189" s="542"/>
      <c r="D189" s="22" t="s">
        <v>485</v>
      </c>
      <c r="E189" s="535"/>
      <c r="F189" s="541">
        <v>4577.8900000000003</v>
      </c>
      <c r="G189" s="541">
        <v>4577.8900000000003</v>
      </c>
      <c r="H189" s="541">
        <v>4577.8900000000003</v>
      </c>
      <c r="I189" s="536"/>
      <c r="J189" s="22">
        <v>1</v>
      </c>
      <c r="K189" s="22">
        <v>1</v>
      </c>
      <c r="L189" s="22">
        <v>1</v>
      </c>
      <c r="M189" s="536"/>
      <c r="N189" s="22" t="s">
        <v>465</v>
      </c>
      <c r="O189" s="537"/>
      <c r="P189" s="22" t="s">
        <v>411</v>
      </c>
      <c r="Q189" s="538"/>
      <c r="R189" s="539">
        <f t="shared" si="5"/>
        <v>4577.8900000000003</v>
      </c>
      <c r="S189" s="539">
        <f t="shared" si="5"/>
        <v>4577.8900000000003</v>
      </c>
      <c r="T189" s="539">
        <f t="shared" si="5"/>
        <v>4577.8900000000003</v>
      </c>
      <c r="U189" s="540">
        <f t="shared" si="6"/>
        <v>13733.670000000002</v>
      </c>
    </row>
    <row r="190" spans="1:21" x14ac:dyDescent="0.25">
      <c r="A190" s="534" t="s">
        <v>181</v>
      </c>
      <c r="B190" s="22" t="s">
        <v>524</v>
      </c>
      <c r="C190" s="542"/>
      <c r="D190" s="22" t="s">
        <v>485</v>
      </c>
      <c r="E190" s="535"/>
      <c r="F190" s="541">
        <v>5294.73</v>
      </c>
      <c r="G190" s="541">
        <v>5294.73</v>
      </c>
      <c r="H190" s="541">
        <v>5294.73</v>
      </c>
      <c r="I190" s="536"/>
      <c r="J190" s="22">
        <v>2</v>
      </c>
      <c r="K190" s="22">
        <v>2</v>
      </c>
      <c r="L190" s="22">
        <v>2</v>
      </c>
      <c r="M190" s="536"/>
      <c r="N190" s="22" t="s">
        <v>465</v>
      </c>
      <c r="O190" s="537"/>
      <c r="P190" s="22" t="s">
        <v>411</v>
      </c>
      <c r="Q190" s="538"/>
      <c r="R190" s="539">
        <f t="shared" si="5"/>
        <v>10589.46</v>
      </c>
      <c r="S190" s="539">
        <f t="shared" si="5"/>
        <v>10589.46</v>
      </c>
      <c r="T190" s="539">
        <f t="shared" si="5"/>
        <v>10589.46</v>
      </c>
      <c r="U190" s="540">
        <f t="shared" si="6"/>
        <v>31768.379999999997</v>
      </c>
    </row>
    <row r="191" spans="1:21" x14ac:dyDescent="0.25">
      <c r="A191" s="534" t="s">
        <v>181</v>
      </c>
      <c r="B191" s="22" t="s">
        <v>582</v>
      </c>
      <c r="C191" s="542"/>
      <c r="D191" s="22" t="s">
        <v>485</v>
      </c>
      <c r="E191" s="535"/>
      <c r="F191" s="541">
        <v>4721.24</v>
      </c>
      <c r="G191" s="541">
        <v>4721.24</v>
      </c>
      <c r="H191" s="541">
        <v>4721.24</v>
      </c>
      <c r="I191" s="536"/>
      <c r="J191" s="22">
        <v>1</v>
      </c>
      <c r="K191" s="22">
        <v>1</v>
      </c>
      <c r="L191" s="22">
        <v>1</v>
      </c>
      <c r="M191" s="536"/>
      <c r="N191" s="22" t="s">
        <v>465</v>
      </c>
      <c r="O191" s="537"/>
      <c r="P191" s="22" t="s">
        <v>411</v>
      </c>
      <c r="Q191" s="538"/>
      <c r="R191" s="539">
        <f t="shared" si="5"/>
        <v>4721.24</v>
      </c>
      <c r="S191" s="539">
        <f t="shared" si="5"/>
        <v>4721.24</v>
      </c>
      <c r="T191" s="539">
        <f t="shared" si="5"/>
        <v>4721.24</v>
      </c>
      <c r="U191" s="540">
        <f t="shared" si="6"/>
        <v>14163.72</v>
      </c>
    </row>
    <row r="192" spans="1:21" x14ac:dyDescent="0.25">
      <c r="A192" s="534" t="s">
        <v>181</v>
      </c>
      <c r="B192" s="22" t="s">
        <v>578</v>
      </c>
      <c r="C192" s="542"/>
      <c r="D192" s="22" t="s">
        <v>532</v>
      </c>
      <c r="E192" s="535"/>
      <c r="F192" s="541">
        <v>5728.65</v>
      </c>
      <c r="G192" s="541">
        <v>5728.65</v>
      </c>
      <c r="H192" s="541">
        <v>5728.65</v>
      </c>
      <c r="I192" s="536"/>
      <c r="J192" s="22">
        <v>1</v>
      </c>
      <c r="K192" s="22">
        <v>1</v>
      </c>
      <c r="L192" s="22">
        <v>1</v>
      </c>
      <c r="M192" s="536"/>
      <c r="N192" s="22" t="s">
        <v>465</v>
      </c>
      <c r="O192" s="537"/>
      <c r="P192" s="22" t="s">
        <v>411</v>
      </c>
      <c r="Q192" s="538"/>
      <c r="R192" s="539">
        <f t="shared" si="5"/>
        <v>5728.65</v>
      </c>
      <c r="S192" s="539">
        <f t="shared" si="5"/>
        <v>5728.65</v>
      </c>
      <c r="T192" s="539">
        <f t="shared" si="5"/>
        <v>5728.65</v>
      </c>
      <c r="U192" s="540">
        <f t="shared" si="6"/>
        <v>17185.949999999997</v>
      </c>
    </row>
    <row r="193" spans="1:21" x14ac:dyDescent="0.25">
      <c r="A193" s="534" t="s">
        <v>181</v>
      </c>
      <c r="B193" s="22" t="s">
        <v>463</v>
      </c>
      <c r="C193" s="542"/>
      <c r="D193" s="22" t="s">
        <v>464</v>
      </c>
      <c r="E193" s="535"/>
      <c r="F193" s="541">
        <v>12059.56</v>
      </c>
      <c r="G193" s="541">
        <v>12059.56</v>
      </c>
      <c r="H193" s="541">
        <v>12059.56</v>
      </c>
      <c r="I193" s="536"/>
      <c r="J193" s="22">
        <v>1</v>
      </c>
      <c r="K193" s="22">
        <v>1</v>
      </c>
      <c r="L193" s="22">
        <v>1</v>
      </c>
      <c r="M193" s="536"/>
      <c r="N193" s="22" t="s">
        <v>465</v>
      </c>
      <c r="O193" s="537"/>
      <c r="P193" s="22" t="s">
        <v>411</v>
      </c>
      <c r="Q193" s="538"/>
      <c r="R193" s="539">
        <f t="shared" si="5"/>
        <v>12059.56</v>
      </c>
      <c r="S193" s="539">
        <f t="shared" si="5"/>
        <v>12059.56</v>
      </c>
      <c r="T193" s="539">
        <f t="shared" si="5"/>
        <v>12059.56</v>
      </c>
      <c r="U193" s="540">
        <f t="shared" si="6"/>
        <v>36178.68</v>
      </c>
    </row>
    <row r="194" spans="1:21" x14ac:dyDescent="0.25">
      <c r="A194" s="534" t="s">
        <v>181</v>
      </c>
      <c r="B194" s="22" t="s">
        <v>469</v>
      </c>
      <c r="C194" s="542"/>
      <c r="D194" s="22" t="s">
        <v>464</v>
      </c>
      <c r="E194" s="535"/>
      <c r="F194" s="541">
        <v>13625.51</v>
      </c>
      <c r="G194" s="541">
        <v>13625.51</v>
      </c>
      <c r="H194" s="541">
        <v>13625.51</v>
      </c>
      <c r="I194" s="536"/>
      <c r="J194" s="22">
        <v>4</v>
      </c>
      <c r="K194" s="22">
        <v>5</v>
      </c>
      <c r="L194" s="22">
        <v>6</v>
      </c>
      <c r="M194" s="536"/>
      <c r="N194" s="22" t="s">
        <v>465</v>
      </c>
      <c r="O194" s="537"/>
      <c r="P194" s="22" t="s">
        <v>411</v>
      </c>
      <c r="Q194" s="538"/>
      <c r="R194" s="539">
        <f t="shared" ref="R194:T243" si="7">F194*J194</f>
        <v>54502.04</v>
      </c>
      <c r="S194" s="539">
        <f t="shared" si="7"/>
        <v>68127.55</v>
      </c>
      <c r="T194" s="539">
        <f t="shared" si="7"/>
        <v>81753.06</v>
      </c>
      <c r="U194" s="540">
        <f t="shared" si="6"/>
        <v>204382.65</v>
      </c>
    </row>
    <row r="195" spans="1:21" x14ac:dyDescent="0.25">
      <c r="A195" s="534" t="s">
        <v>181</v>
      </c>
      <c r="B195" s="22" t="s">
        <v>471</v>
      </c>
      <c r="C195" s="542"/>
      <c r="D195" s="22" t="s">
        <v>464</v>
      </c>
      <c r="E195" s="535"/>
      <c r="F195" s="541">
        <v>14213.43</v>
      </c>
      <c r="G195" s="541">
        <v>14213.43</v>
      </c>
      <c r="H195" s="541">
        <v>14213.43</v>
      </c>
      <c r="I195" s="536"/>
      <c r="J195" s="22">
        <v>31</v>
      </c>
      <c r="K195" s="22">
        <v>34</v>
      </c>
      <c r="L195" s="22">
        <v>35</v>
      </c>
      <c r="M195" s="536"/>
      <c r="N195" s="22" t="s">
        <v>465</v>
      </c>
      <c r="O195" s="537"/>
      <c r="P195" s="22" t="s">
        <v>411</v>
      </c>
      <c r="Q195" s="538"/>
      <c r="R195" s="539">
        <f t="shared" si="7"/>
        <v>440616.33</v>
      </c>
      <c r="S195" s="539">
        <f t="shared" si="7"/>
        <v>483256.62</v>
      </c>
      <c r="T195" s="539">
        <f t="shared" si="7"/>
        <v>497470.05</v>
      </c>
      <c r="U195" s="540">
        <f t="shared" si="6"/>
        <v>1421343</v>
      </c>
    </row>
    <row r="196" spans="1:21" x14ac:dyDescent="0.25">
      <c r="A196" s="534" t="s">
        <v>181</v>
      </c>
      <c r="B196" s="22" t="s">
        <v>472</v>
      </c>
      <c r="C196" s="542"/>
      <c r="D196" s="22" t="s">
        <v>464</v>
      </c>
      <c r="E196" s="535"/>
      <c r="F196" s="541">
        <v>15126.21</v>
      </c>
      <c r="G196" s="541">
        <v>15126.21</v>
      </c>
      <c r="H196" s="541">
        <v>15126.21</v>
      </c>
      <c r="I196" s="536"/>
      <c r="J196" s="22">
        <v>13</v>
      </c>
      <c r="K196" s="22">
        <v>14</v>
      </c>
      <c r="L196" s="22">
        <v>15</v>
      </c>
      <c r="M196" s="536"/>
      <c r="N196" s="22" t="s">
        <v>465</v>
      </c>
      <c r="O196" s="537"/>
      <c r="P196" s="22" t="s">
        <v>411</v>
      </c>
      <c r="Q196" s="538"/>
      <c r="R196" s="539">
        <f t="shared" si="7"/>
        <v>196640.72999999998</v>
      </c>
      <c r="S196" s="539">
        <f t="shared" si="7"/>
        <v>211766.94</v>
      </c>
      <c r="T196" s="539">
        <f t="shared" si="7"/>
        <v>226893.15</v>
      </c>
      <c r="U196" s="540">
        <f t="shared" si="6"/>
        <v>635300.81999999995</v>
      </c>
    </row>
    <row r="197" spans="1:21" x14ac:dyDescent="0.25">
      <c r="A197" s="534" t="s">
        <v>181</v>
      </c>
      <c r="B197" s="22" t="s">
        <v>584</v>
      </c>
      <c r="C197" s="542"/>
      <c r="D197" s="22" t="s">
        <v>464</v>
      </c>
      <c r="E197" s="535"/>
      <c r="F197" s="541">
        <v>14213.43</v>
      </c>
      <c r="G197" s="541">
        <v>14213.43</v>
      </c>
      <c r="H197" s="541">
        <v>14213.43</v>
      </c>
      <c r="I197" s="536"/>
      <c r="J197" s="22">
        <v>1</v>
      </c>
      <c r="K197" s="22">
        <v>1</v>
      </c>
      <c r="L197" s="22">
        <v>1</v>
      </c>
      <c r="M197" s="536"/>
      <c r="N197" s="22" t="s">
        <v>465</v>
      </c>
      <c r="O197" s="537"/>
      <c r="P197" s="22" t="s">
        <v>411</v>
      </c>
      <c r="Q197" s="538"/>
      <c r="R197" s="539">
        <f t="shared" si="7"/>
        <v>14213.43</v>
      </c>
      <c r="S197" s="539">
        <f t="shared" si="7"/>
        <v>14213.43</v>
      </c>
      <c r="T197" s="539">
        <f t="shared" si="7"/>
        <v>14213.43</v>
      </c>
      <c r="U197" s="540">
        <f t="shared" si="6"/>
        <v>42640.29</v>
      </c>
    </row>
    <row r="198" spans="1:21" x14ac:dyDescent="0.25">
      <c r="A198" s="534" t="s">
        <v>181</v>
      </c>
      <c r="B198" s="22" t="s">
        <v>474</v>
      </c>
      <c r="C198" s="542"/>
      <c r="D198" s="22" t="s">
        <v>464</v>
      </c>
      <c r="E198" s="535"/>
      <c r="F198" s="541">
        <v>15126.21</v>
      </c>
      <c r="G198" s="541">
        <v>15126.21</v>
      </c>
      <c r="H198" s="541">
        <v>15126.21</v>
      </c>
      <c r="I198" s="536"/>
      <c r="J198" s="22">
        <v>2</v>
      </c>
      <c r="K198" s="22">
        <v>1</v>
      </c>
      <c r="L198" s="22">
        <v>1</v>
      </c>
      <c r="M198" s="536"/>
      <c r="N198" s="22" t="s">
        <v>465</v>
      </c>
      <c r="O198" s="537"/>
      <c r="P198" s="22" t="s">
        <v>411</v>
      </c>
      <c r="Q198" s="538"/>
      <c r="R198" s="539">
        <f t="shared" si="7"/>
        <v>30252.42</v>
      </c>
      <c r="S198" s="539">
        <f t="shared" si="7"/>
        <v>15126.21</v>
      </c>
      <c r="T198" s="539">
        <f t="shared" si="7"/>
        <v>15126.21</v>
      </c>
      <c r="U198" s="540">
        <f t="shared" si="6"/>
        <v>60504.84</v>
      </c>
    </row>
    <row r="199" spans="1:21" x14ac:dyDescent="0.25">
      <c r="A199" s="534" t="s">
        <v>181</v>
      </c>
      <c r="B199" s="22" t="s">
        <v>585</v>
      </c>
      <c r="C199" s="542"/>
      <c r="D199" s="22" t="s">
        <v>464</v>
      </c>
      <c r="E199" s="535"/>
      <c r="F199" s="541">
        <v>14213.43</v>
      </c>
      <c r="G199" s="541">
        <v>14213.43</v>
      </c>
      <c r="H199" s="22">
        <v>0</v>
      </c>
      <c r="I199" s="536"/>
      <c r="J199" s="22">
        <v>1</v>
      </c>
      <c r="K199" s="22">
        <v>1</v>
      </c>
      <c r="L199" s="22">
        <v>0</v>
      </c>
      <c r="M199" s="536"/>
      <c r="N199" s="22" t="s">
        <v>465</v>
      </c>
      <c r="O199" s="537"/>
      <c r="P199" s="22" t="s">
        <v>411</v>
      </c>
      <c r="Q199" s="538"/>
      <c r="R199" s="539">
        <f t="shared" si="7"/>
        <v>14213.43</v>
      </c>
      <c r="S199" s="539">
        <f t="shared" si="7"/>
        <v>14213.43</v>
      </c>
      <c r="T199" s="539">
        <f t="shared" si="7"/>
        <v>0</v>
      </c>
      <c r="U199" s="540">
        <f t="shared" si="6"/>
        <v>28426.86</v>
      </c>
    </row>
    <row r="200" spans="1:21" x14ac:dyDescent="0.25">
      <c r="A200" s="534" t="s">
        <v>181</v>
      </c>
      <c r="B200" s="22" t="s">
        <v>477</v>
      </c>
      <c r="C200" s="542"/>
      <c r="D200" s="22" t="s">
        <v>464</v>
      </c>
      <c r="E200" s="535"/>
      <c r="F200" s="541">
        <v>15776.83</v>
      </c>
      <c r="G200" s="541">
        <v>15776.83</v>
      </c>
      <c r="H200" s="541">
        <v>15776.83</v>
      </c>
      <c r="I200" s="536"/>
      <c r="J200" s="22">
        <v>6</v>
      </c>
      <c r="K200" s="22">
        <v>4</v>
      </c>
      <c r="L200" s="22">
        <v>5</v>
      </c>
      <c r="M200" s="536"/>
      <c r="N200" s="22" t="s">
        <v>465</v>
      </c>
      <c r="O200" s="537"/>
      <c r="P200" s="22" t="s">
        <v>411</v>
      </c>
      <c r="Q200" s="538"/>
      <c r="R200" s="539">
        <f t="shared" si="7"/>
        <v>94660.98</v>
      </c>
      <c r="S200" s="539">
        <f t="shared" si="7"/>
        <v>63107.32</v>
      </c>
      <c r="T200" s="539">
        <f t="shared" si="7"/>
        <v>78884.149999999994</v>
      </c>
      <c r="U200" s="540">
        <f t="shared" si="6"/>
        <v>236652.44999999998</v>
      </c>
    </row>
    <row r="201" spans="1:21" x14ac:dyDescent="0.25">
      <c r="A201" s="534" t="s">
        <v>181</v>
      </c>
      <c r="B201" s="22" t="s">
        <v>478</v>
      </c>
      <c r="C201" s="542"/>
      <c r="D201" s="22" t="s">
        <v>464</v>
      </c>
      <c r="E201" s="535"/>
      <c r="F201" s="541">
        <v>16789.95</v>
      </c>
      <c r="G201" s="541">
        <v>16789.95</v>
      </c>
      <c r="H201" s="541">
        <v>16789.95</v>
      </c>
      <c r="I201" s="536"/>
      <c r="J201" s="22">
        <v>8</v>
      </c>
      <c r="K201" s="22">
        <v>7</v>
      </c>
      <c r="L201" s="22">
        <v>7</v>
      </c>
      <c r="M201" s="536"/>
      <c r="N201" s="22" t="s">
        <v>465</v>
      </c>
      <c r="O201" s="537"/>
      <c r="P201" s="22" t="s">
        <v>411</v>
      </c>
      <c r="Q201" s="538"/>
      <c r="R201" s="539">
        <f t="shared" si="7"/>
        <v>134319.6</v>
      </c>
      <c r="S201" s="539">
        <f t="shared" si="7"/>
        <v>117529.65000000001</v>
      </c>
      <c r="T201" s="539">
        <f t="shared" si="7"/>
        <v>117529.65000000001</v>
      </c>
      <c r="U201" s="540">
        <f t="shared" si="6"/>
        <v>369378.9</v>
      </c>
    </row>
    <row r="202" spans="1:21" x14ac:dyDescent="0.25">
      <c r="A202" s="534" t="s">
        <v>181</v>
      </c>
      <c r="B202" s="22" t="s">
        <v>587</v>
      </c>
      <c r="C202" s="542"/>
      <c r="D202" s="22" t="s">
        <v>464</v>
      </c>
      <c r="E202" s="535"/>
      <c r="F202" s="541">
        <v>15776.83</v>
      </c>
      <c r="G202" s="541">
        <v>15776.83</v>
      </c>
      <c r="H202" s="541">
        <v>15776.83</v>
      </c>
      <c r="I202" s="536"/>
      <c r="J202" s="22">
        <v>1</v>
      </c>
      <c r="K202" s="22">
        <v>1</v>
      </c>
      <c r="L202" s="22">
        <v>1</v>
      </c>
      <c r="M202" s="536"/>
      <c r="N202" s="22" t="s">
        <v>465</v>
      </c>
      <c r="O202" s="537"/>
      <c r="P202" s="22" t="s">
        <v>411</v>
      </c>
      <c r="Q202" s="538"/>
      <c r="R202" s="539">
        <f t="shared" si="7"/>
        <v>15776.83</v>
      </c>
      <c r="S202" s="539">
        <f t="shared" si="7"/>
        <v>15776.83</v>
      </c>
      <c r="T202" s="539">
        <f t="shared" si="7"/>
        <v>15776.83</v>
      </c>
      <c r="U202" s="540">
        <f t="shared" si="6"/>
        <v>47330.49</v>
      </c>
    </row>
    <row r="203" spans="1:21" x14ac:dyDescent="0.25">
      <c r="A203" s="534" t="s">
        <v>181</v>
      </c>
      <c r="B203" s="22" t="s">
        <v>589</v>
      </c>
      <c r="C203" s="542"/>
      <c r="D203" s="22" t="s">
        <v>464</v>
      </c>
      <c r="E203" s="535"/>
      <c r="F203" s="541">
        <v>15776.83</v>
      </c>
      <c r="G203" s="541">
        <v>15776.83</v>
      </c>
      <c r="H203" s="541">
        <v>15776.83</v>
      </c>
      <c r="I203" s="536"/>
      <c r="J203" s="22">
        <v>1</v>
      </c>
      <c r="K203" s="22">
        <v>1</v>
      </c>
      <c r="L203" s="22">
        <v>1</v>
      </c>
      <c r="M203" s="536"/>
      <c r="N203" s="22" t="s">
        <v>465</v>
      </c>
      <c r="O203" s="537"/>
      <c r="P203" s="22" t="s">
        <v>411</v>
      </c>
      <c r="Q203" s="538"/>
      <c r="R203" s="539">
        <f t="shared" si="7"/>
        <v>15776.83</v>
      </c>
      <c r="S203" s="539">
        <f t="shared" si="7"/>
        <v>15776.83</v>
      </c>
      <c r="T203" s="539">
        <f t="shared" si="7"/>
        <v>15776.83</v>
      </c>
      <c r="U203" s="540">
        <f t="shared" ref="U203:U256" si="8">R203+S203+T203</f>
        <v>47330.49</v>
      </c>
    </row>
    <row r="204" spans="1:21" x14ac:dyDescent="0.25">
      <c r="A204" s="534" t="s">
        <v>181</v>
      </c>
      <c r="B204" s="22" t="s">
        <v>481</v>
      </c>
      <c r="C204" s="542"/>
      <c r="D204" s="22" t="s">
        <v>464</v>
      </c>
      <c r="E204" s="535"/>
      <c r="F204" s="541">
        <v>18300.96</v>
      </c>
      <c r="G204" s="541">
        <v>18300.96</v>
      </c>
      <c r="H204" s="541">
        <v>18300.96</v>
      </c>
      <c r="I204" s="536"/>
      <c r="J204" s="22">
        <v>3</v>
      </c>
      <c r="K204" s="22">
        <v>3</v>
      </c>
      <c r="L204" s="22">
        <v>3</v>
      </c>
      <c r="M204" s="536"/>
      <c r="N204" s="22" t="s">
        <v>465</v>
      </c>
      <c r="O204" s="537"/>
      <c r="P204" s="22" t="s">
        <v>411</v>
      </c>
      <c r="Q204" s="538"/>
      <c r="R204" s="539">
        <f t="shared" si="7"/>
        <v>54902.879999999997</v>
      </c>
      <c r="S204" s="539">
        <f t="shared" si="7"/>
        <v>54902.879999999997</v>
      </c>
      <c r="T204" s="539">
        <f t="shared" si="7"/>
        <v>54902.879999999997</v>
      </c>
      <c r="U204" s="540">
        <f t="shared" si="8"/>
        <v>164708.63999999998</v>
      </c>
    </row>
    <row r="205" spans="1:21" x14ac:dyDescent="0.25">
      <c r="A205" s="534" t="s">
        <v>181</v>
      </c>
      <c r="B205" s="22" t="s">
        <v>482</v>
      </c>
      <c r="C205" s="542"/>
      <c r="D205" s="22" t="s">
        <v>464</v>
      </c>
      <c r="E205" s="535"/>
      <c r="F205" s="541">
        <v>17354.400000000001</v>
      </c>
      <c r="G205" s="541">
        <v>17354.400000000001</v>
      </c>
      <c r="H205" s="541">
        <v>17354.400000000001</v>
      </c>
      <c r="I205" s="536"/>
      <c r="J205" s="22">
        <v>2</v>
      </c>
      <c r="K205" s="22">
        <v>3</v>
      </c>
      <c r="L205" s="22">
        <v>4</v>
      </c>
      <c r="M205" s="536"/>
      <c r="N205" s="22" t="s">
        <v>465</v>
      </c>
      <c r="O205" s="537"/>
      <c r="P205" s="22" t="s">
        <v>411</v>
      </c>
      <c r="Q205" s="538"/>
      <c r="R205" s="539">
        <f t="shared" si="7"/>
        <v>34708.800000000003</v>
      </c>
      <c r="S205" s="539">
        <f t="shared" si="7"/>
        <v>52063.200000000004</v>
      </c>
      <c r="T205" s="539">
        <f t="shared" si="7"/>
        <v>69417.600000000006</v>
      </c>
      <c r="U205" s="540">
        <f t="shared" si="8"/>
        <v>156189.6</v>
      </c>
    </row>
    <row r="206" spans="1:21" x14ac:dyDescent="0.25">
      <c r="A206" s="534" t="s">
        <v>181</v>
      </c>
      <c r="B206" s="22" t="s">
        <v>483</v>
      </c>
      <c r="C206" s="542"/>
      <c r="D206" s="22" t="s">
        <v>464</v>
      </c>
      <c r="E206" s="535"/>
      <c r="F206" s="541">
        <v>18300.96</v>
      </c>
      <c r="G206" s="541">
        <v>18300.96</v>
      </c>
      <c r="H206" s="541">
        <v>18300.96</v>
      </c>
      <c r="I206" s="536"/>
      <c r="J206" s="22">
        <v>2</v>
      </c>
      <c r="K206" s="22">
        <v>3</v>
      </c>
      <c r="L206" s="22">
        <v>3</v>
      </c>
      <c r="M206" s="536"/>
      <c r="N206" s="22" t="s">
        <v>465</v>
      </c>
      <c r="O206" s="537"/>
      <c r="P206" s="22" t="s">
        <v>411</v>
      </c>
      <c r="Q206" s="538"/>
      <c r="R206" s="539">
        <f t="shared" si="7"/>
        <v>36601.919999999998</v>
      </c>
      <c r="S206" s="539">
        <f t="shared" si="7"/>
        <v>54902.879999999997</v>
      </c>
      <c r="T206" s="539">
        <f t="shared" si="7"/>
        <v>54902.879999999997</v>
      </c>
      <c r="U206" s="540">
        <f t="shared" si="8"/>
        <v>146407.67999999999</v>
      </c>
    </row>
    <row r="207" spans="1:21" x14ac:dyDescent="0.25">
      <c r="A207" s="534" t="s">
        <v>181</v>
      </c>
      <c r="B207" s="22" t="s">
        <v>490</v>
      </c>
      <c r="C207" s="542"/>
      <c r="D207" s="22" t="s">
        <v>485</v>
      </c>
      <c r="E207" s="535"/>
      <c r="F207" s="541">
        <v>8295.41</v>
      </c>
      <c r="G207" s="541">
        <v>8295.41</v>
      </c>
      <c r="H207" s="541">
        <v>8295.41</v>
      </c>
      <c r="I207" s="536"/>
      <c r="J207" s="22">
        <v>36</v>
      </c>
      <c r="K207" s="22">
        <v>40</v>
      </c>
      <c r="L207" s="22">
        <v>47</v>
      </c>
      <c r="M207" s="536"/>
      <c r="N207" s="22" t="s">
        <v>465</v>
      </c>
      <c r="O207" s="537"/>
      <c r="P207" s="22" t="s">
        <v>411</v>
      </c>
      <c r="Q207" s="538"/>
      <c r="R207" s="539">
        <f t="shared" si="7"/>
        <v>298634.76</v>
      </c>
      <c r="S207" s="539">
        <f t="shared" si="7"/>
        <v>331816.40000000002</v>
      </c>
      <c r="T207" s="539">
        <f t="shared" si="7"/>
        <v>389884.27</v>
      </c>
      <c r="U207" s="540">
        <f t="shared" si="8"/>
        <v>1020335.43</v>
      </c>
    </row>
    <row r="208" spans="1:21" x14ac:dyDescent="0.25">
      <c r="A208" s="534" t="s">
        <v>181</v>
      </c>
      <c r="B208" s="22" t="s">
        <v>491</v>
      </c>
      <c r="C208" s="542"/>
      <c r="D208" s="22" t="s">
        <v>485</v>
      </c>
      <c r="E208" s="535"/>
      <c r="F208" s="541">
        <v>8582.1</v>
      </c>
      <c r="G208" s="541">
        <v>8582.1</v>
      </c>
      <c r="H208" s="541">
        <v>8582.1</v>
      </c>
      <c r="I208" s="536"/>
      <c r="J208" s="22">
        <v>7</v>
      </c>
      <c r="K208" s="22">
        <v>8</v>
      </c>
      <c r="L208" s="22">
        <v>7</v>
      </c>
      <c r="M208" s="536"/>
      <c r="N208" s="22" t="s">
        <v>465</v>
      </c>
      <c r="O208" s="537"/>
      <c r="P208" s="22" t="s">
        <v>411</v>
      </c>
      <c r="Q208" s="538"/>
      <c r="R208" s="539">
        <f t="shared" si="7"/>
        <v>60074.700000000004</v>
      </c>
      <c r="S208" s="539">
        <f t="shared" si="7"/>
        <v>68656.800000000003</v>
      </c>
      <c r="T208" s="539">
        <f t="shared" si="7"/>
        <v>60074.700000000004</v>
      </c>
      <c r="U208" s="540">
        <f t="shared" si="8"/>
        <v>188806.2</v>
      </c>
    </row>
    <row r="209" spans="1:21" x14ac:dyDescent="0.25">
      <c r="A209" s="534" t="s">
        <v>181</v>
      </c>
      <c r="B209" s="22" t="s">
        <v>492</v>
      </c>
      <c r="C209" s="542"/>
      <c r="D209" s="22" t="s">
        <v>485</v>
      </c>
      <c r="E209" s="535"/>
      <c r="F209" s="541">
        <v>8295.41</v>
      </c>
      <c r="G209" s="541">
        <v>8295.41</v>
      </c>
      <c r="H209" s="541">
        <v>8295.41</v>
      </c>
      <c r="I209" s="536"/>
      <c r="J209" s="22">
        <v>3</v>
      </c>
      <c r="K209" s="22">
        <v>4</v>
      </c>
      <c r="L209" s="22">
        <v>4</v>
      </c>
      <c r="M209" s="536"/>
      <c r="N209" s="22" t="s">
        <v>465</v>
      </c>
      <c r="O209" s="537"/>
      <c r="P209" s="22" t="s">
        <v>411</v>
      </c>
      <c r="Q209" s="538"/>
      <c r="R209" s="539">
        <f t="shared" si="7"/>
        <v>24886.23</v>
      </c>
      <c r="S209" s="539">
        <f t="shared" si="7"/>
        <v>33181.64</v>
      </c>
      <c r="T209" s="539">
        <f t="shared" si="7"/>
        <v>33181.64</v>
      </c>
      <c r="U209" s="540">
        <f t="shared" si="8"/>
        <v>91249.51</v>
      </c>
    </row>
    <row r="210" spans="1:21" x14ac:dyDescent="0.25">
      <c r="A210" s="534" t="s">
        <v>181</v>
      </c>
      <c r="B210" s="22" t="s">
        <v>493</v>
      </c>
      <c r="C210" s="542"/>
      <c r="D210" s="22" t="s">
        <v>485</v>
      </c>
      <c r="E210" s="535"/>
      <c r="F210" s="22">
        <v>0</v>
      </c>
      <c r="G210" s="22">
        <v>0</v>
      </c>
      <c r="H210" s="541">
        <v>8582.1</v>
      </c>
      <c r="I210" s="536"/>
      <c r="J210" s="22">
        <v>0</v>
      </c>
      <c r="K210" s="22">
        <v>0</v>
      </c>
      <c r="L210" s="22">
        <v>1</v>
      </c>
      <c r="M210" s="536"/>
      <c r="N210" s="22" t="s">
        <v>465</v>
      </c>
      <c r="O210" s="537"/>
      <c r="P210" s="22" t="s">
        <v>411</v>
      </c>
      <c r="Q210" s="538"/>
      <c r="R210" s="539">
        <f t="shared" si="7"/>
        <v>0</v>
      </c>
      <c r="S210" s="539">
        <f t="shared" si="7"/>
        <v>0</v>
      </c>
      <c r="T210" s="539">
        <f t="shared" si="7"/>
        <v>8582.1</v>
      </c>
      <c r="U210" s="540">
        <f t="shared" si="8"/>
        <v>8582.1</v>
      </c>
    </row>
    <row r="211" spans="1:21" x14ac:dyDescent="0.25">
      <c r="A211" s="534" t="s">
        <v>181</v>
      </c>
      <c r="B211" s="22" t="s">
        <v>494</v>
      </c>
      <c r="C211" s="542"/>
      <c r="D211" s="22" t="s">
        <v>485</v>
      </c>
      <c r="E211" s="535"/>
      <c r="F211" s="22">
        <v>0</v>
      </c>
      <c r="G211" s="22">
        <v>0</v>
      </c>
      <c r="H211" s="541">
        <v>9442.48</v>
      </c>
      <c r="I211" s="536"/>
      <c r="J211" s="22">
        <v>0</v>
      </c>
      <c r="K211" s="22">
        <v>0</v>
      </c>
      <c r="L211" s="22">
        <v>3</v>
      </c>
      <c r="M211" s="536"/>
      <c r="N211" s="22" t="s">
        <v>465</v>
      </c>
      <c r="O211" s="537"/>
      <c r="P211" s="22" t="s">
        <v>411</v>
      </c>
      <c r="Q211" s="538"/>
      <c r="R211" s="539">
        <f t="shared" si="7"/>
        <v>0</v>
      </c>
      <c r="S211" s="539">
        <f t="shared" si="7"/>
        <v>0</v>
      </c>
      <c r="T211" s="539">
        <f t="shared" si="7"/>
        <v>28327.439999999999</v>
      </c>
      <c r="U211" s="540">
        <f t="shared" si="8"/>
        <v>28327.439999999999</v>
      </c>
    </row>
    <row r="212" spans="1:21" x14ac:dyDescent="0.25">
      <c r="A212" s="534" t="s">
        <v>181</v>
      </c>
      <c r="B212" s="22" t="s">
        <v>501</v>
      </c>
      <c r="C212" s="542"/>
      <c r="D212" s="22" t="s">
        <v>485</v>
      </c>
      <c r="E212" s="535"/>
      <c r="F212" s="541">
        <v>10015.89</v>
      </c>
      <c r="G212" s="541">
        <v>10015.89</v>
      </c>
      <c r="H212" s="541">
        <v>10015.89</v>
      </c>
      <c r="I212" s="536"/>
      <c r="J212" s="22">
        <v>2</v>
      </c>
      <c r="K212" s="22">
        <v>2</v>
      </c>
      <c r="L212" s="22">
        <v>1</v>
      </c>
      <c r="M212" s="536"/>
      <c r="N212" s="22" t="s">
        <v>465</v>
      </c>
      <c r="O212" s="537"/>
      <c r="P212" s="22" t="s">
        <v>411</v>
      </c>
      <c r="Q212" s="538"/>
      <c r="R212" s="539">
        <f t="shared" si="7"/>
        <v>20031.78</v>
      </c>
      <c r="S212" s="539">
        <f t="shared" si="7"/>
        <v>20031.78</v>
      </c>
      <c r="T212" s="539">
        <f t="shared" si="7"/>
        <v>10015.89</v>
      </c>
      <c r="U212" s="540">
        <f t="shared" si="8"/>
        <v>50079.45</v>
      </c>
    </row>
    <row r="213" spans="1:21" x14ac:dyDescent="0.25">
      <c r="A213" s="534" t="s">
        <v>181</v>
      </c>
      <c r="B213" s="22" t="s">
        <v>590</v>
      </c>
      <c r="C213" s="542"/>
      <c r="D213" s="22" t="s">
        <v>485</v>
      </c>
      <c r="E213" s="535"/>
      <c r="F213" s="541">
        <v>10015.89</v>
      </c>
      <c r="G213" s="541">
        <v>10015.89</v>
      </c>
      <c r="H213" s="541">
        <v>10015.89</v>
      </c>
      <c r="I213" s="536"/>
      <c r="J213" s="22">
        <v>1</v>
      </c>
      <c r="K213" s="22">
        <v>1</v>
      </c>
      <c r="L213" s="22">
        <v>1</v>
      </c>
      <c r="M213" s="536"/>
      <c r="N213" s="22" t="s">
        <v>465</v>
      </c>
      <c r="O213" s="537"/>
      <c r="P213" s="22" t="s">
        <v>411</v>
      </c>
      <c r="Q213" s="538"/>
      <c r="R213" s="539">
        <f t="shared" si="7"/>
        <v>10015.89</v>
      </c>
      <c r="S213" s="539">
        <f t="shared" si="7"/>
        <v>10015.89</v>
      </c>
      <c r="T213" s="539">
        <f t="shared" si="7"/>
        <v>10015.89</v>
      </c>
      <c r="U213" s="540">
        <f t="shared" si="8"/>
        <v>30047.67</v>
      </c>
    </row>
    <row r="214" spans="1:21" x14ac:dyDescent="0.25">
      <c r="A214" s="534" t="s">
        <v>181</v>
      </c>
      <c r="B214" s="22" t="s">
        <v>591</v>
      </c>
      <c r="C214" s="542"/>
      <c r="D214" s="22" t="s">
        <v>485</v>
      </c>
      <c r="E214" s="535"/>
      <c r="F214" s="541">
        <v>10015.89</v>
      </c>
      <c r="G214" s="541">
        <v>10015.89</v>
      </c>
      <c r="H214" s="541">
        <v>10015.89</v>
      </c>
      <c r="I214" s="536"/>
      <c r="J214" s="22">
        <v>1</v>
      </c>
      <c r="K214" s="22">
        <v>1</v>
      </c>
      <c r="L214" s="22">
        <v>1</v>
      </c>
      <c r="M214" s="536"/>
      <c r="N214" s="22" t="s">
        <v>465</v>
      </c>
      <c r="O214" s="537"/>
      <c r="P214" s="22" t="s">
        <v>411</v>
      </c>
      <c r="Q214" s="538"/>
      <c r="R214" s="539">
        <f t="shared" si="7"/>
        <v>10015.89</v>
      </c>
      <c r="S214" s="539">
        <f t="shared" si="7"/>
        <v>10015.89</v>
      </c>
      <c r="T214" s="539">
        <f t="shared" si="7"/>
        <v>10015.89</v>
      </c>
      <c r="U214" s="540">
        <f t="shared" si="8"/>
        <v>30047.67</v>
      </c>
    </row>
    <row r="215" spans="1:21" x14ac:dyDescent="0.25">
      <c r="A215" s="534" t="s">
        <v>181</v>
      </c>
      <c r="B215" s="22" t="s">
        <v>529</v>
      </c>
      <c r="C215" s="542"/>
      <c r="D215" s="22" t="s">
        <v>485</v>
      </c>
      <c r="E215" s="535"/>
      <c r="F215" s="541">
        <v>10015.89</v>
      </c>
      <c r="G215" s="541">
        <v>10015.89</v>
      </c>
      <c r="H215" s="541">
        <v>10015.89</v>
      </c>
      <c r="I215" s="536"/>
      <c r="J215" s="22">
        <v>1</v>
      </c>
      <c r="K215" s="22">
        <v>1</v>
      </c>
      <c r="L215" s="22">
        <v>1</v>
      </c>
      <c r="M215" s="536"/>
      <c r="N215" s="22" t="s">
        <v>465</v>
      </c>
      <c r="O215" s="537"/>
      <c r="P215" s="22" t="s">
        <v>411</v>
      </c>
      <c r="Q215" s="538"/>
      <c r="R215" s="539">
        <f t="shared" si="7"/>
        <v>10015.89</v>
      </c>
      <c r="S215" s="539">
        <f t="shared" si="7"/>
        <v>10015.89</v>
      </c>
      <c r="T215" s="539">
        <f t="shared" si="7"/>
        <v>10015.89</v>
      </c>
      <c r="U215" s="540">
        <f t="shared" si="8"/>
        <v>30047.67</v>
      </c>
    </row>
    <row r="216" spans="1:21" x14ac:dyDescent="0.25">
      <c r="A216" s="534" t="s">
        <v>181</v>
      </c>
      <c r="B216" s="22" t="s">
        <v>531</v>
      </c>
      <c r="C216" s="542"/>
      <c r="D216" s="22" t="s">
        <v>532</v>
      </c>
      <c r="E216" s="535"/>
      <c r="F216" s="541">
        <v>7435.23</v>
      </c>
      <c r="G216" s="541">
        <v>7435.23</v>
      </c>
      <c r="H216" s="541">
        <v>7435.23</v>
      </c>
      <c r="I216" s="536"/>
      <c r="J216" s="22">
        <v>32</v>
      </c>
      <c r="K216" s="22">
        <v>33</v>
      </c>
      <c r="L216" s="22">
        <v>40</v>
      </c>
      <c r="M216" s="536"/>
      <c r="N216" s="22" t="s">
        <v>465</v>
      </c>
      <c r="O216" s="537"/>
      <c r="P216" s="22" t="s">
        <v>411</v>
      </c>
      <c r="Q216" s="538"/>
      <c r="R216" s="539">
        <f t="shared" si="7"/>
        <v>237927.36</v>
      </c>
      <c r="S216" s="539">
        <f t="shared" si="7"/>
        <v>245362.59</v>
      </c>
      <c r="T216" s="539">
        <f t="shared" si="7"/>
        <v>297409.19999999995</v>
      </c>
      <c r="U216" s="540">
        <f t="shared" si="8"/>
        <v>780699.14999999991</v>
      </c>
    </row>
    <row r="217" spans="1:21" x14ac:dyDescent="0.25">
      <c r="A217" s="534" t="s">
        <v>181</v>
      </c>
      <c r="B217" s="22" t="s">
        <v>533</v>
      </c>
      <c r="C217" s="542"/>
      <c r="D217" s="22" t="s">
        <v>532</v>
      </c>
      <c r="E217" s="535"/>
      <c r="F217" s="541">
        <v>7435.23</v>
      </c>
      <c r="G217" s="541">
        <v>7435.23</v>
      </c>
      <c r="H217" s="541">
        <v>7435.23</v>
      </c>
      <c r="I217" s="536"/>
      <c r="J217" s="22">
        <v>2</v>
      </c>
      <c r="K217" s="22">
        <v>2</v>
      </c>
      <c r="L217" s="22">
        <v>2</v>
      </c>
      <c r="M217" s="536"/>
      <c r="N217" s="22" t="s">
        <v>465</v>
      </c>
      <c r="O217" s="537"/>
      <c r="P217" s="22" t="s">
        <v>411</v>
      </c>
      <c r="Q217" s="538"/>
      <c r="R217" s="539">
        <f t="shared" si="7"/>
        <v>14870.46</v>
      </c>
      <c r="S217" s="539">
        <f t="shared" si="7"/>
        <v>14870.46</v>
      </c>
      <c r="T217" s="539">
        <f t="shared" si="7"/>
        <v>14870.46</v>
      </c>
      <c r="U217" s="540">
        <f t="shared" si="8"/>
        <v>44611.38</v>
      </c>
    </row>
    <row r="218" spans="1:21" x14ac:dyDescent="0.25">
      <c r="A218" s="534" t="s">
        <v>181</v>
      </c>
      <c r="B218" s="22" t="s">
        <v>592</v>
      </c>
      <c r="C218" s="542"/>
      <c r="D218" s="22" t="s">
        <v>532</v>
      </c>
      <c r="E218" s="535"/>
      <c r="F218" s="541">
        <v>7435.23</v>
      </c>
      <c r="G218" s="541">
        <v>7435.23</v>
      </c>
      <c r="H218" s="541">
        <v>7435.23</v>
      </c>
      <c r="I218" s="536"/>
      <c r="J218" s="22">
        <v>5</v>
      </c>
      <c r="K218" s="22">
        <v>6</v>
      </c>
      <c r="L218" s="22">
        <v>6</v>
      </c>
      <c r="M218" s="536"/>
      <c r="N218" s="22" t="s">
        <v>465</v>
      </c>
      <c r="O218" s="537"/>
      <c r="P218" s="22" t="s">
        <v>411</v>
      </c>
      <c r="Q218" s="538"/>
      <c r="R218" s="539">
        <f t="shared" si="7"/>
        <v>37176.149999999994</v>
      </c>
      <c r="S218" s="539">
        <f t="shared" si="7"/>
        <v>44611.38</v>
      </c>
      <c r="T218" s="539">
        <f t="shared" si="7"/>
        <v>44611.38</v>
      </c>
      <c r="U218" s="540">
        <f t="shared" si="8"/>
        <v>126398.91</v>
      </c>
    </row>
    <row r="219" spans="1:21" x14ac:dyDescent="0.25">
      <c r="A219" s="534" t="s">
        <v>181</v>
      </c>
      <c r="B219" s="22" t="s">
        <v>593</v>
      </c>
      <c r="C219" s="542"/>
      <c r="D219" s="22" t="s">
        <v>532</v>
      </c>
      <c r="E219" s="535"/>
      <c r="F219" s="541">
        <v>7435.23</v>
      </c>
      <c r="G219" s="541">
        <v>7435.23</v>
      </c>
      <c r="H219" s="541">
        <v>7435.23</v>
      </c>
      <c r="I219" s="536"/>
      <c r="J219" s="22">
        <v>2</v>
      </c>
      <c r="K219" s="22">
        <v>2</v>
      </c>
      <c r="L219" s="22">
        <v>2</v>
      </c>
      <c r="M219" s="536"/>
      <c r="N219" s="22" t="s">
        <v>465</v>
      </c>
      <c r="O219" s="537"/>
      <c r="P219" s="22" t="s">
        <v>411</v>
      </c>
      <c r="Q219" s="538"/>
      <c r="R219" s="539">
        <f t="shared" si="7"/>
        <v>14870.46</v>
      </c>
      <c r="S219" s="539">
        <f t="shared" si="7"/>
        <v>14870.46</v>
      </c>
      <c r="T219" s="539">
        <f t="shared" si="7"/>
        <v>14870.46</v>
      </c>
      <c r="U219" s="540">
        <f t="shared" si="8"/>
        <v>44611.38</v>
      </c>
    </row>
    <row r="220" spans="1:21" x14ac:dyDescent="0.25">
      <c r="A220" s="534" t="s">
        <v>181</v>
      </c>
      <c r="B220" s="22" t="s">
        <v>534</v>
      </c>
      <c r="C220" s="542"/>
      <c r="D220" s="22" t="s">
        <v>532</v>
      </c>
      <c r="E220" s="535"/>
      <c r="F220" s="541">
        <v>7721.83</v>
      </c>
      <c r="G220" s="541">
        <v>7721.83</v>
      </c>
      <c r="H220" s="541">
        <v>7721.83</v>
      </c>
      <c r="I220" s="536"/>
      <c r="J220" s="22">
        <v>3</v>
      </c>
      <c r="K220" s="22">
        <v>3</v>
      </c>
      <c r="L220" s="22">
        <v>3</v>
      </c>
      <c r="M220" s="536"/>
      <c r="N220" s="22" t="s">
        <v>465</v>
      </c>
      <c r="O220" s="537"/>
      <c r="P220" s="22" t="s">
        <v>411</v>
      </c>
      <c r="Q220" s="538"/>
      <c r="R220" s="539">
        <f t="shared" si="7"/>
        <v>23165.489999999998</v>
      </c>
      <c r="S220" s="539">
        <f t="shared" si="7"/>
        <v>23165.489999999998</v>
      </c>
      <c r="T220" s="539">
        <f t="shared" si="7"/>
        <v>23165.489999999998</v>
      </c>
      <c r="U220" s="540">
        <f t="shared" si="8"/>
        <v>69496.47</v>
      </c>
    </row>
    <row r="221" spans="1:21" x14ac:dyDescent="0.25">
      <c r="A221" s="534" t="s">
        <v>181</v>
      </c>
      <c r="B221" s="22" t="s">
        <v>538</v>
      </c>
      <c r="C221" s="542"/>
      <c r="D221" s="22" t="s">
        <v>532</v>
      </c>
      <c r="E221" s="535"/>
      <c r="F221" s="541">
        <v>8008.81</v>
      </c>
      <c r="G221" s="541">
        <v>8008.81</v>
      </c>
      <c r="H221" s="541">
        <v>8008.81</v>
      </c>
      <c r="I221" s="536"/>
      <c r="J221" s="22">
        <v>1</v>
      </c>
      <c r="K221" s="22">
        <v>1</v>
      </c>
      <c r="L221" s="22">
        <v>1</v>
      </c>
      <c r="M221" s="536"/>
      <c r="N221" s="22" t="s">
        <v>465</v>
      </c>
      <c r="O221" s="537"/>
      <c r="P221" s="22" t="s">
        <v>411</v>
      </c>
      <c r="Q221" s="538"/>
      <c r="R221" s="539">
        <f t="shared" si="7"/>
        <v>8008.81</v>
      </c>
      <c r="S221" s="539">
        <f t="shared" si="7"/>
        <v>8008.81</v>
      </c>
      <c r="T221" s="539">
        <f t="shared" si="7"/>
        <v>8008.81</v>
      </c>
      <c r="U221" s="540">
        <f t="shared" si="8"/>
        <v>24026.43</v>
      </c>
    </row>
    <row r="222" spans="1:21" x14ac:dyDescent="0.25">
      <c r="A222" s="534" t="s">
        <v>181</v>
      </c>
      <c r="B222" s="22" t="s">
        <v>556</v>
      </c>
      <c r="C222" s="542"/>
      <c r="D222" s="22" t="s">
        <v>532</v>
      </c>
      <c r="E222" s="535"/>
      <c r="F222" s="541">
        <v>9442.48</v>
      </c>
      <c r="G222" s="541">
        <v>9442.48</v>
      </c>
      <c r="H222" s="541">
        <v>9442.48</v>
      </c>
      <c r="I222" s="536"/>
      <c r="J222" s="22">
        <v>1</v>
      </c>
      <c r="K222" s="22">
        <v>1</v>
      </c>
      <c r="L222" s="22">
        <v>1</v>
      </c>
      <c r="M222" s="536"/>
      <c r="N222" s="22" t="s">
        <v>465</v>
      </c>
      <c r="O222" s="537"/>
      <c r="P222" s="22" t="s">
        <v>411</v>
      </c>
      <c r="Q222" s="538"/>
      <c r="R222" s="539">
        <f t="shared" si="7"/>
        <v>9442.48</v>
      </c>
      <c r="S222" s="539">
        <f t="shared" si="7"/>
        <v>9442.48</v>
      </c>
      <c r="T222" s="539">
        <f t="shared" si="7"/>
        <v>9442.48</v>
      </c>
      <c r="U222" s="540">
        <f t="shared" si="8"/>
        <v>28327.439999999999</v>
      </c>
    </row>
    <row r="223" spans="1:21" x14ac:dyDescent="0.25">
      <c r="A223" s="534" t="s">
        <v>181</v>
      </c>
      <c r="B223" s="22" t="s">
        <v>471</v>
      </c>
      <c r="C223" s="542"/>
      <c r="D223" s="22" t="s">
        <v>464</v>
      </c>
      <c r="E223" s="535"/>
      <c r="F223" s="541">
        <v>7106.72</v>
      </c>
      <c r="G223" s="541">
        <v>7106.72</v>
      </c>
      <c r="H223" s="541">
        <v>7106.72</v>
      </c>
      <c r="I223" s="536"/>
      <c r="J223" s="22">
        <v>1</v>
      </c>
      <c r="K223" s="22">
        <v>1</v>
      </c>
      <c r="L223" s="22">
        <v>2</v>
      </c>
      <c r="M223" s="536"/>
      <c r="N223" s="22" t="s">
        <v>465</v>
      </c>
      <c r="O223" s="537"/>
      <c r="P223" s="22" t="s">
        <v>411</v>
      </c>
      <c r="Q223" s="538"/>
      <c r="R223" s="539">
        <f t="shared" si="7"/>
        <v>7106.72</v>
      </c>
      <c r="S223" s="539">
        <f t="shared" si="7"/>
        <v>7106.72</v>
      </c>
      <c r="T223" s="539">
        <f t="shared" si="7"/>
        <v>14213.44</v>
      </c>
      <c r="U223" s="540">
        <f t="shared" si="8"/>
        <v>28426.880000000001</v>
      </c>
    </row>
    <row r="224" spans="1:21" x14ac:dyDescent="0.25">
      <c r="A224" s="534" t="s">
        <v>181</v>
      </c>
      <c r="B224" s="22" t="s">
        <v>477</v>
      </c>
      <c r="C224" s="542"/>
      <c r="D224" s="22" t="s">
        <v>464</v>
      </c>
      <c r="E224" s="535"/>
      <c r="F224" s="541">
        <v>7888.42</v>
      </c>
      <c r="G224" s="541">
        <v>7888.42</v>
      </c>
      <c r="H224" s="541">
        <v>7888.42</v>
      </c>
      <c r="I224" s="536"/>
      <c r="J224" s="22">
        <v>1</v>
      </c>
      <c r="K224" s="22">
        <v>1</v>
      </c>
      <c r="L224" s="22">
        <v>1</v>
      </c>
      <c r="M224" s="536"/>
      <c r="N224" s="22" t="s">
        <v>465</v>
      </c>
      <c r="O224" s="537"/>
      <c r="P224" s="22" t="s">
        <v>411</v>
      </c>
      <c r="Q224" s="538"/>
      <c r="R224" s="539">
        <f t="shared" si="7"/>
        <v>7888.42</v>
      </c>
      <c r="S224" s="539">
        <f t="shared" si="7"/>
        <v>7888.42</v>
      </c>
      <c r="T224" s="539">
        <f t="shared" si="7"/>
        <v>7888.42</v>
      </c>
      <c r="U224" s="540">
        <f t="shared" si="8"/>
        <v>23665.260000000002</v>
      </c>
    </row>
    <row r="225" spans="1:21" x14ac:dyDescent="0.25">
      <c r="A225" s="534" t="s">
        <v>181</v>
      </c>
      <c r="B225" s="22" t="s">
        <v>482</v>
      </c>
      <c r="C225" s="542"/>
      <c r="D225" s="22" t="s">
        <v>464</v>
      </c>
      <c r="E225" s="535"/>
      <c r="F225" s="541">
        <v>8677.2000000000007</v>
      </c>
      <c r="G225" s="22">
        <v>0</v>
      </c>
      <c r="H225" s="22">
        <v>0</v>
      </c>
      <c r="I225" s="536"/>
      <c r="J225" s="22">
        <v>1</v>
      </c>
      <c r="K225" s="22">
        <v>0</v>
      </c>
      <c r="L225" s="22">
        <v>0</v>
      </c>
      <c r="M225" s="536"/>
      <c r="N225" s="22" t="s">
        <v>465</v>
      </c>
      <c r="O225" s="537"/>
      <c r="P225" s="22" t="s">
        <v>411</v>
      </c>
      <c r="Q225" s="538"/>
      <c r="R225" s="539">
        <f t="shared" si="7"/>
        <v>8677.2000000000007</v>
      </c>
      <c r="S225" s="539">
        <f t="shared" si="7"/>
        <v>0</v>
      </c>
      <c r="T225" s="539">
        <f t="shared" si="7"/>
        <v>0</v>
      </c>
      <c r="U225" s="540">
        <f t="shared" si="8"/>
        <v>8677.2000000000007</v>
      </c>
    </row>
    <row r="226" spans="1:21" x14ac:dyDescent="0.25">
      <c r="A226" s="534" t="s">
        <v>181</v>
      </c>
      <c r="B226" s="22" t="s">
        <v>490</v>
      </c>
      <c r="C226" s="542"/>
      <c r="D226" s="22" t="s">
        <v>485</v>
      </c>
      <c r="E226" s="535"/>
      <c r="F226" s="541">
        <v>4147.71</v>
      </c>
      <c r="G226" s="541">
        <v>4147.71</v>
      </c>
      <c r="H226" s="541">
        <v>4147.71</v>
      </c>
      <c r="I226" s="536"/>
      <c r="J226" s="22">
        <v>2</v>
      </c>
      <c r="K226" s="22">
        <v>2</v>
      </c>
      <c r="L226" s="22">
        <v>2</v>
      </c>
      <c r="M226" s="536"/>
      <c r="N226" s="22" t="s">
        <v>465</v>
      </c>
      <c r="O226" s="537"/>
      <c r="P226" s="22" t="s">
        <v>411</v>
      </c>
      <c r="Q226" s="538"/>
      <c r="R226" s="539">
        <f t="shared" si="7"/>
        <v>8295.42</v>
      </c>
      <c r="S226" s="539">
        <f t="shared" si="7"/>
        <v>8295.42</v>
      </c>
      <c r="T226" s="539">
        <f t="shared" si="7"/>
        <v>8295.42</v>
      </c>
      <c r="U226" s="540">
        <f t="shared" si="8"/>
        <v>24886.260000000002</v>
      </c>
    </row>
    <row r="227" spans="1:21" x14ac:dyDescent="0.25">
      <c r="A227" s="534" t="s">
        <v>181</v>
      </c>
      <c r="B227" s="22" t="s">
        <v>492</v>
      </c>
      <c r="C227" s="542"/>
      <c r="D227" s="22" t="s">
        <v>485</v>
      </c>
      <c r="E227" s="535"/>
      <c r="F227" s="541">
        <v>4147.71</v>
      </c>
      <c r="G227" s="541">
        <v>4147.71</v>
      </c>
      <c r="H227" s="541">
        <v>4147.71</v>
      </c>
      <c r="I227" s="536"/>
      <c r="J227" s="22">
        <v>1</v>
      </c>
      <c r="K227" s="22">
        <v>1</v>
      </c>
      <c r="L227" s="22">
        <v>1</v>
      </c>
      <c r="M227" s="536"/>
      <c r="N227" s="22" t="s">
        <v>465</v>
      </c>
      <c r="O227" s="537"/>
      <c r="P227" s="22" t="s">
        <v>411</v>
      </c>
      <c r="Q227" s="538"/>
      <c r="R227" s="539">
        <f t="shared" si="7"/>
        <v>4147.71</v>
      </c>
      <c r="S227" s="539">
        <f t="shared" si="7"/>
        <v>4147.71</v>
      </c>
      <c r="T227" s="539">
        <f t="shared" si="7"/>
        <v>4147.71</v>
      </c>
      <c r="U227" s="540">
        <f t="shared" si="8"/>
        <v>12443.130000000001</v>
      </c>
    </row>
    <row r="228" spans="1:21" x14ac:dyDescent="0.25">
      <c r="A228" s="534" t="s">
        <v>181</v>
      </c>
      <c r="B228" s="22" t="s">
        <v>494</v>
      </c>
      <c r="C228" s="542"/>
      <c r="D228" s="22" t="s">
        <v>485</v>
      </c>
      <c r="E228" s="535"/>
      <c r="F228" s="541">
        <v>4721.24</v>
      </c>
      <c r="G228" s="541">
        <v>4721.24</v>
      </c>
      <c r="H228" s="541">
        <v>4721.24</v>
      </c>
      <c r="I228" s="536"/>
      <c r="J228" s="22">
        <v>1</v>
      </c>
      <c r="K228" s="22">
        <v>1</v>
      </c>
      <c r="L228" s="22">
        <v>1</v>
      </c>
      <c r="M228" s="536"/>
      <c r="N228" s="22" t="s">
        <v>465</v>
      </c>
      <c r="O228" s="537"/>
      <c r="P228" s="22" t="s">
        <v>411</v>
      </c>
      <c r="Q228" s="538"/>
      <c r="R228" s="539">
        <f t="shared" si="7"/>
        <v>4721.24</v>
      </c>
      <c r="S228" s="539">
        <f t="shared" si="7"/>
        <v>4721.24</v>
      </c>
      <c r="T228" s="539">
        <f t="shared" si="7"/>
        <v>4721.24</v>
      </c>
      <c r="U228" s="540">
        <f t="shared" si="8"/>
        <v>14163.72</v>
      </c>
    </row>
    <row r="229" spans="1:21" x14ac:dyDescent="0.25">
      <c r="A229" s="534" t="s">
        <v>181</v>
      </c>
      <c r="B229" s="22" t="s">
        <v>501</v>
      </c>
      <c r="C229" s="542"/>
      <c r="D229" s="22" t="s">
        <v>485</v>
      </c>
      <c r="E229" s="535"/>
      <c r="F229" s="541">
        <v>5007.95</v>
      </c>
      <c r="G229" s="541">
        <v>5007.95</v>
      </c>
      <c r="H229" s="541">
        <v>5007.95</v>
      </c>
      <c r="I229" s="536"/>
      <c r="J229" s="22">
        <v>1</v>
      </c>
      <c r="K229" s="22">
        <v>1</v>
      </c>
      <c r="L229" s="22">
        <v>1</v>
      </c>
      <c r="M229" s="536"/>
      <c r="N229" s="22" t="s">
        <v>465</v>
      </c>
      <c r="O229" s="537"/>
      <c r="P229" s="22" t="s">
        <v>411</v>
      </c>
      <c r="Q229" s="538"/>
      <c r="R229" s="539">
        <f t="shared" si="7"/>
        <v>5007.95</v>
      </c>
      <c r="S229" s="539">
        <f t="shared" si="7"/>
        <v>5007.95</v>
      </c>
      <c r="T229" s="539">
        <f t="shared" si="7"/>
        <v>5007.95</v>
      </c>
      <c r="U229" s="540">
        <f t="shared" si="8"/>
        <v>15023.849999999999</v>
      </c>
    </row>
    <row r="230" spans="1:21" x14ac:dyDescent="0.25">
      <c r="A230" s="534" t="s">
        <v>181</v>
      </c>
      <c r="B230" s="494" t="s">
        <v>601</v>
      </c>
      <c r="C230" s="495"/>
      <c r="D230" s="496" t="s">
        <v>602</v>
      </c>
      <c r="E230" s="304"/>
      <c r="F230" s="497">
        <v>2663.5714285714289</v>
      </c>
      <c r="G230" s="497">
        <v>2663.5714285714289</v>
      </c>
      <c r="H230" s="497">
        <v>2663.5714285714289</v>
      </c>
      <c r="I230" s="536"/>
      <c r="J230" s="22">
        <v>1</v>
      </c>
      <c r="K230" s="22">
        <v>1</v>
      </c>
      <c r="L230" s="22">
        <v>1</v>
      </c>
      <c r="M230" s="536"/>
      <c r="N230" s="22" t="s">
        <v>465</v>
      </c>
      <c r="O230" s="537"/>
      <c r="P230" s="22" t="s">
        <v>411</v>
      </c>
      <c r="Q230" s="538"/>
      <c r="R230" s="539">
        <f t="shared" si="7"/>
        <v>2663.5714285714289</v>
      </c>
      <c r="S230" s="539">
        <f t="shared" si="7"/>
        <v>2663.5714285714289</v>
      </c>
      <c r="T230" s="539">
        <f t="shared" si="7"/>
        <v>2663.5714285714289</v>
      </c>
      <c r="U230" s="540">
        <f t="shared" si="8"/>
        <v>7990.7142857142862</v>
      </c>
    </row>
    <row r="231" spans="1:21" x14ac:dyDescent="0.25">
      <c r="A231" s="534" t="s">
        <v>181</v>
      </c>
      <c r="B231" s="494" t="s">
        <v>601</v>
      </c>
      <c r="C231" s="495"/>
      <c r="D231" s="496" t="s">
        <v>602</v>
      </c>
      <c r="E231" s="304"/>
      <c r="F231" s="497">
        <v>2102.1428571428569</v>
      </c>
      <c r="G231" s="497">
        <v>2102.1428571428569</v>
      </c>
      <c r="H231" s="497">
        <v>2102.1428571428569</v>
      </c>
      <c r="I231" s="536"/>
      <c r="J231" s="22">
        <v>3</v>
      </c>
      <c r="K231" s="22">
        <v>3</v>
      </c>
      <c r="L231" s="22">
        <v>3</v>
      </c>
      <c r="M231" s="536"/>
      <c r="N231" s="22" t="s">
        <v>465</v>
      </c>
      <c r="O231" s="537"/>
      <c r="P231" s="22" t="s">
        <v>411</v>
      </c>
      <c r="Q231" s="538"/>
      <c r="R231" s="539">
        <f t="shared" si="7"/>
        <v>6306.4285714285706</v>
      </c>
      <c r="S231" s="539">
        <f t="shared" si="7"/>
        <v>6306.4285714285706</v>
      </c>
      <c r="T231" s="539">
        <f t="shared" si="7"/>
        <v>6306.4285714285706</v>
      </c>
      <c r="U231" s="540">
        <f t="shared" si="8"/>
        <v>18919.28571428571</v>
      </c>
    </row>
    <row r="232" spans="1:21" x14ac:dyDescent="0.25">
      <c r="A232" s="543" t="s">
        <v>181</v>
      </c>
      <c r="B232" s="494" t="s">
        <v>601</v>
      </c>
      <c r="C232" s="495"/>
      <c r="D232" s="496" t="s">
        <v>602</v>
      </c>
      <c r="E232" s="304"/>
      <c r="F232" s="497">
        <f>(1243/14)*30</f>
        <v>2663.5714285714289</v>
      </c>
      <c r="G232" s="497">
        <f t="shared" ref="G232:H232" si="9">(1243/14)*30</f>
        <v>2663.5714285714289</v>
      </c>
      <c r="H232" s="497">
        <f t="shared" si="9"/>
        <v>2663.5714285714289</v>
      </c>
      <c r="I232" s="536"/>
      <c r="J232" s="22">
        <v>1</v>
      </c>
      <c r="K232" s="22">
        <v>1</v>
      </c>
      <c r="L232" s="22">
        <v>1</v>
      </c>
      <c r="M232" s="536"/>
      <c r="N232" s="22" t="s">
        <v>465</v>
      </c>
      <c r="O232" s="537"/>
      <c r="P232" s="22" t="s">
        <v>411</v>
      </c>
      <c r="Q232" s="538"/>
      <c r="R232" s="539">
        <f t="shared" si="7"/>
        <v>2663.5714285714289</v>
      </c>
      <c r="S232" s="539">
        <f t="shared" si="7"/>
        <v>2663.5714285714289</v>
      </c>
      <c r="T232" s="539">
        <f t="shared" si="7"/>
        <v>2663.5714285714289</v>
      </c>
      <c r="U232" s="540">
        <f t="shared" si="8"/>
        <v>7990.7142857142862</v>
      </c>
    </row>
    <row r="233" spans="1:21" ht="13.8" x14ac:dyDescent="0.25">
      <c r="A233" s="544" t="s">
        <v>181</v>
      </c>
      <c r="B233" s="494" t="s">
        <v>603</v>
      </c>
      <c r="C233" s="495"/>
      <c r="D233" s="496" t="s">
        <v>602</v>
      </c>
      <c r="E233" s="304"/>
      <c r="F233" s="498">
        <v>3446</v>
      </c>
      <c r="G233" s="498">
        <v>3446</v>
      </c>
      <c r="H233" s="498">
        <v>3446</v>
      </c>
      <c r="I233" s="482"/>
      <c r="J233" s="22">
        <v>1</v>
      </c>
      <c r="K233" s="22">
        <v>1</v>
      </c>
      <c r="L233" s="22">
        <v>1</v>
      </c>
      <c r="M233" s="305"/>
      <c r="N233" s="58" t="s">
        <v>599</v>
      </c>
      <c r="O233" s="39"/>
      <c r="P233" s="492" t="s">
        <v>411</v>
      </c>
      <c r="Q233" s="173"/>
      <c r="R233" s="539">
        <f t="shared" si="7"/>
        <v>3446</v>
      </c>
      <c r="S233" s="539">
        <f t="shared" si="7"/>
        <v>3446</v>
      </c>
      <c r="T233" s="539">
        <f t="shared" si="7"/>
        <v>3446</v>
      </c>
      <c r="U233" s="540">
        <f t="shared" si="8"/>
        <v>10338</v>
      </c>
    </row>
    <row r="234" spans="1:21" ht="13.8" x14ac:dyDescent="0.25">
      <c r="A234" s="544" t="s">
        <v>181</v>
      </c>
      <c r="B234" s="494" t="s">
        <v>604</v>
      </c>
      <c r="C234" s="495"/>
      <c r="D234" s="496" t="s">
        <v>602</v>
      </c>
      <c r="E234" s="304"/>
      <c r="F234" s="498">
        <v>3446</v>
      </c>
      <c r="G234" s="498">
        <v>3446</v>
      </c>
      <c r="H234" s="498">
        <v>3446</v>
      </c>
      <c r="I234" s="482"/>
      <c r="J234" s="22">
        <v>1</v>
      </c>
      <c r="K234" s="22">
        <v>1</v>
      </c>
      <c r="L234" s="22">
        <v>1</v>
      </c>
      <c r="M234" s="305"/>
      <c r="N234" s="58" t="s">
        <v>599</v>
      </c>
      <c r="O234" s="39"/>
      <c r="P234" s="492" t="s">
        <v>411</v>
      </c>
      <c r="Q234" s="173"/>
      <c r="R234" s="539">
        <f t="shared" si="7"/>
        <v>3446</v>
      </c>
      <c r="S234" s="539">
        <f t="shared" si="7"/>
        <v>3446</v>
      </c>
      <c r="T234" s="539">
        <f t="shared" si="7"/>
        <v>3446</v>
      </c>
      <c r="U234" s="540">
        <f t="shared" si="8"/>
        <v>10338</v>
      </c>
    </row>
    <row r="235" spans="1:21" ht="13.8" x14ac:dyDescent="0.25">
      <c r="A235" s="544" t="s">
        <v>181</v>
      </c>
      <c r="B235" s="494" t="s">
        <v>605</v>
      </c>
      <c r="C235" s="495"/>
      <c r="D235" s="496" t="s">
        <v>602</v>
      </c>
      <c r="E235" s="304"/>
      <c r="F235" s="498">
        <v>3446</v>
      </c>
      <c r="G235" s="498">
        <v>3446</v>
      </c>
      <c r="H235" s="498">
        <v>3446</v>
      </c>
      <c r="I235" s="482"/>
      <c r="J235" s="494">
        <v>25</v>
      </c>
      <c r="K235" s="494">
        <v>26</v>
      </c>
      <c r="L235" s="494">
        <v>26</v>
      </c>
      <c r="M235" s="305"/>
      <c r="N235" s="58" t="s">
        <v>599</v>
      </c>
      <c r="O235" s="39"/>
      <c r="P235" s="492" t="s">
        <v>411</v>
      </c>
      <c r="Q235" s="173"/>
      <c r="R235" s="539">
        <f t="shared" si="7"/>
        <v>86150</v>
      </c>
      <c r="S235" s="539">
        <f t="shared" si="7"/>
        <v>89596</v>
      </c>
      <c r="T235" s="539">
        <f t="shared" si="7"/>
        <v>89596</v>
      </c>
      <c r="U235" s="540">
        <f t="shared" si="8"/>
        <v>265342</v>
      </c>
    </row>
    <row r="236" spans="1:21" x14ac:dyDescent="0.25">
      <c r="A236" s="544" t="s">
        <v>181</v>
      </c>
      <c r="B236" s="494" t="s">
        <v>606</v>
      </c>
      <c r="C236" s="495"/>
      <c r="D236" s="496" t="s">
        <v>602</v>
      </c>
      <c r="E236" s="304"/>
      <c r="F236" s="499">
        <v>20252</v>
      </c>
      <c r="G236" s="499">
        <v>20252</v>
      </c>
      <c r="H236" s="499">
        <v>20252</v>
      </c>
      <c r="I236" s="482"/>
      <c r="J236" s="494">
        <v>1</v>
      </c>
      <c r="K236" s="494">
        <v>1</v>
      </c>
      <c r="L236" s="494">
        <v>1</v>
      </c>
      <c r="M236" s="305"/>
      <c r="N236" s="58" t="s">
        <v>599</v>
      </c>
      <c r="O236" s="39"/>
      <c r="P236" s="492" t="s">
        <v>411</v>
      </c>
      <c r="Q236" s="173"/>
      <c r="R236" s="539">
        <f t="shared" si="7"/>
        <v>20252</v>
      </c>
      <c r="S236" s="539">
        <f t="shared" si="7"/>
        <v>20252</v>
      </c>
      <c r="T236" s="539">
        <f t="shared" si="7"/>
        <v>20252</v>
      </c>
      <c r="U236" s="540">
        <f t="shared" si="8"/>
        <v>60756</v>
      </c>
    </row>
    <row r="237" spans="1:21" x14ac:dyDescent="0.25">
      <c r="A237" s="544" t="s">
        <v>181</v>
      </c>
      <c r="B237" s="494" t="s">
        <v>601</v>
      </c>
      <c r="C237" s="495"/>
      <c r="D237" s="496" t="s">
        <v>602</v>
      </c>
      <c r="E237" s="304"/>
      <c r="F237" s="497">
        <v>2663.5714285714289</v>
      </c>
      <c r="G237" s="497">
        <v>2663.5714285714289</v>
      </c>
      <c r="H237" s="497">
        <v>2663.5714285714289</v>
      </c>
      <c r="I237" s="482"/>
      <c r="J237" s="494">
        <v>1</v>
      </c>
      <c r="K237" s="494">
        <v>1</v>
      </c>
      <c r="L237" s="494">
        <v>1</v>
      </c>
      <c r="M237" s="305"/>
      <c r="N237" s="58" t="s">
        <v>599</v>
      </c>
      <c r="O237" s="39"/>
      <c r="P237" s="492" t="s">
        <v>411</v>
      </c>
      <c r="Q237" s="173"/>
      <c r="R237" s="539">
        <f t="shared" si="7"/>
        <v>2663.5714285714289</v>
      </c>
      <c r="S237" s="539">
        <f t="shared" si="7"/>
        <v>2663.5714285714289</v>
      </c>
      <c r="T237" s="539">
        <f t="shared" si="7"/>
        <v>2663.5714285714289</v>
      </c>
      <c r="U237" s="540">
        <f t="shared" si="8"/>
        <v>7990.7142857142862</v>
      </c>
    </row>
    <row r="238" spans="1:21" x14ac:dyDescent="0.25">
      <c r="A238" s="544" t="s">
        <v>181</v>
      </c>
      <c r="B238" s="494" t="s">
        <v>607</v>
      </c>
      <c r="C238" s="495"/>
      <c r="D238" s="496" t="s">
        <v>602</v>
      </c>
      <c r="E238" s="304"/>
      <c r="F238" s="499">
        <v>20252</v>
      </c>
      <c r="G238" s="499">
        <v>20252</v>
      </c>
      <c r="H238" s="499">
        <v>20252</v>
      </c>
      <c r="I238" s="482"/>
      <c r="J238" s="494">
        <v>3</v>
      </c>
      <c r="K238" s="494">
        <v>3</v>
      </c>
      <c r="L238" s="494">
        <v>3</v>
      </c>
      <c r="M238" s="305"/>
      <c r="N238" s="58" t="s">
        <v>599</v>
      </c>
      <c r="O238" s="39"/>
      <c r="P238" s="492" t="s">
        <v>411</v>
      </c>
      <c r="Q238" s="173"/>
      <c r="R238" s="539">
        <f t="shared" si="7"/>
        <v>60756</v>
      </c>
      <c r="S238" s="539">
        <f t="shared" si="7"/>
        <v>60756</v>
      </c>
      <c r="T238" s="539">
        <f t="shared" si="7"/>
        <v>60756</v>
      </c>
      <c r="U238" s="540">
        <f t="shared" si="8"/>
        <v>182268</v>
      </c>
    </row>
    <row r="239" spans="1:21" x14ac:dyDescent="0.25">
      <c r="A239" s="544" t="s">
        <v>181</v>
      </c>
      <c r="B239" s="494" t="s">
        <v>608</v>
      </c>
      <c r="C239" s="495"/>
      <c r="D239" s="496" t="s">
        <v>602</v>
      </c>
      <c r="E239" s="304"/>
      <c r="F239" s="499">
        <v>20252</v>
      </c>
      <c r="G239" s="499">
        <v>20252</v>
      </c>
      <c r="H239" s="499">
        <v>20252</v>
      </c>
      <c r="I239" s="482"/>
      <c r="J239" s="494">
        <v>1</v>
      </c>
      <c r="K239" s="494">
        <v>1</v>
      </c>
      <c r="L239" s="494">
        <v>1</v>
      </c>
      <c r="M239" s="305"/>
      <c r="N239" s="58" t="s">
        <v>599</v>
      </c>
      <c r="O239" s="39"/>
      <c r="P239" s="492" t="s">
        <v>411</v>
      </c>
      <c r="Q239" s="173"/>
      <c r="R239" s="539">
        <f t="shared" si="7"/>
        <v>20252</v>
      </c>
      <c r="S239" s="539">
        <f t="shared" si="7"/>
        <v>20252</v>
      </c>
      <c r="T239" s="539">
        <f t="shared" si="7"/>
        <v>20252</v>
      </c>
      <c r="U239" s="540">
        <f t="shared" si="8"/>
        <v>60756</v>
      </c>
    </row>
    <row r="240" spans="1:21" x14ac:dyDescent="0.25">
      <c r="A240" s="544" t="s">
        <v>181</v>
      </c>
      <c r="B240" s="494" t="s">
        <v>609</v>
      </c>
      <c r="C240" s="495"/>
      <c r="D240" s="496" t="s">
        <v>602</v>
      </c>
      <c r="E240" s="304"/>
      <c r="F240" s="499">
        <v>10183</v>
      </c>
      <c r="G240" s="499">
        <v>10183</v>
      </c>
      <c r="H240" s="499">
        <v>10183</v>
      </c>
      <c r="I240" s="482"/>
      <c r="J240" s="494">
        <v>74</v>
      </c>
      <c r="K240" s="494">
        <v>74</v>
      </c>
      <c r="L240" s="494">
        <v>74</v>
      </c>
      <c r="M240" s="305"/>
      <c r="N240" s="58" t="s">
        <v>599</v>
      </c>
      <c r="O240" s="39"/>
      <c r="P240" s="492" t="s">
        <v>411</v>
      </c>
      <c r="Q240" s="173"/>
      <c r="R240" s="539">
        <f t="shared" si="7"/>
        <v>753542</v>
      </c>
      <c r="S240" s="539">
        <f t="shared" si="7"/>
        <v>753542</v>
      </c>
      <c r="T240" s="539">
        <f t="shared" si="7"/>
        <v>753542</v>
      </c>
      <c r="U240" s="540">
        <f t="shared" si="8"/>
        <v>2260626</v>
      </c>
    </row>
    <row r="241" spans="1:21" x14ac:dyDescent="0.25">
      <c r="A241" s="544" t="s">
        <v>181</v>
      </c>
      <c r="B241" s="500" t="s">
        <v>610</v>
      </c>
      <c r="C241" s="495"/>
      <c r="D241" s="496" t="s">
        <v>602</v>
      </c>
      <c r="E241" s="304"/>
      <c r="F241" s="499">
        <v>16714.8</v>
      </c>
      <c r="G241" s="499">
        <v>16714.8</v>
      </c>
      <c r="H241" s="499">
        <v>16714.8</v>
      </c>
      <c r="I241" s="482"/>
      <c r="J241" s="494">
        <v>1</v>
      </c>
      <c r="K241" s="494">
        <v>1</v>
      </c>
      <c r="L241" s="494">
        <v>1</v>
      </c>
      <c r="M241" s="305"/>
      <c r="N241" s="58" t="s">
        <v>599</v>
      </c>
      <c r="O241" s="39"/>
      <c r="P241" s="492" t="s">
        <v>411</v>
      </c>
      <c r="Q241" s="173"/>
      <c r="R241" s="539">
        <f t="shared" si="7"/>
        <v>16714.8</v>
      </c>
      <c r="S241" s="539">
        <f t="shared" si="7"/>
        <v>16714.8</v>
      </c>
      <c r="T241" s="539">
        <f t="shared" si="7"/>
        <v>16714.8</v>
      </c>
      <c r="U241" s="540">
        <f t="shared" si="8"/>
        <v>50144.399999999994</v>
      </c>
    </row>
    <row r="242" spans="1:21" x14ac:dyDescent="0.25">
      <c r="A242" s="544" t="s">
        <v>181</v>
      </c>
      <c r="B242" s="494" t="s">
        <v>611</v>
      </c>
      <c r="C242" s="495"/>
      <c r="D242" s="496" t="s">
        <v>602</v>
      </c>
      <c r="E242" s="304"/>
      <c r="F242" s="499">
        <v>10183</v>
      </c>
      <c r="G242" s="499">
        <v>10183</v>
      </c>
      <c r="H242" s="499">
        <v>10183</v>
      </c>
      <c r="I242" s="482"/>
      <c r="J242" s="494">
        <v>47</v>
      </c>
      <c r="K242" s="494">
        <v>47</v>
      </c>
      <c r="L242" s="494">
        <v>47</v>
      </c>
      <c r="M242" s="305"/>
      <c r="N242" s="58" t="s">
        <v>599</v>
      </c>
      <c r="O242" s="39"/>
      <c r="P242" s="492" t="s">
        <v>411</v>
      </c>
      <c r="Q242" s="173"/>
      <c r="R242" s="539">
        <f t="shared" si="7"/>
        <v>478601</v>
      </c>
      <c r="S242" s="539">
        <f t="shared" si="7"/>
        <v>478601</v>
      </c>
      <c r="T242" s="539">
        <f t="shared" si="7"/>
        <v>478601</v>
      </c>
      <c r="U242" s="540">
        <f t="shared" si="8"/>
        <v>1435803</v>
      </c>
    </row>
    <row r="243" spans="1:21" x14ac:dyDescent="0.25">
      <c r="A243" s="544" t="s">
        <v>181</v>
      </c>
      <c r="B243" s="494" t="s">
        <v>612</v>
      </c>
      <c r="C243" s="495"/>
      <c r="D243" s="496" t="s">
        <v>602</v>
      </c>
      <c r="E243" s="304"/>
      <c r="F243" s="499">
        <v>3446</v>
      </c>
      <c r="G243" s="499">
        <v>3446</v>
      </c>
      <c r="H243" s="499">
        <v>3446</v>
      </c>
      <c r="I243" s="482"/>
      <c r="J243" s="494">
        <v>35</v>
      </c>
      <c r="K243" s="494">
        <v>35</v>
      </c>
      <c r="L243" s="494">
        <v>33</v>
      </c>
      <c r="M243" s="305"/>
      <c r="N243" s="58" t="s">
        <v>599</v>
      </c>
      <c r="O243" s="39"/>
      <c r="P243" s="492" t="s">
        <v>411</v>
      </c>
      <c r="Q243" s="173"/>
      <c r="R243" s="539">
        <f t="shared" si="7"/>
        <v>120610</v>
      </c>
      <c r="S243" s="539">
        <f t="shared" si="7"/>
        <v>120610</v>
      </c>
      <c r="T243" s="539">
        <f t="shared" si="7"/>
        <v>113718</v>
      </c>
      <c r="U243" s="540">
        <f t="shared" si="8"/>
        <v>354938</v>
      </c>
    </row>
    <row r="244" spans="1:21" x14ac:dyDescent="0.25">
      <c r="A244" s="544" t="s">
        <v>181</v>
      </c>
      <c r="B244" s="494" t="s">
        <v>613</v>
      </c>
      <c r="C244" s="495"/>
      <c r="D244" s="496" t="s">
        <v>602</v>
      </c>
      <c r="E244" s="304"/>
      <c r="F244" s="499">
        <v>3446</v>
      </c>
      <c r="G244" s="499">
        <v>3446</v>
      </c>
      <c r="H244" s="499">
        <v>3446</v>
      </c>
      <c r="I244" s="482"/>
      <c r="J244" s="494">
        <v>35</v>
      </c>
      <c r="K244" s="494">
        <v>34</v>
      </c>
      <c r="L244" s="494">
        <v>35</v>
      </c>
      <c r="M244" s="305"/>
      <c r="N244" s="58" t="s">
        <v>599</v>
      </c>
      <c r="O244" s="39"/>
      <c r="P244" s="492" t="s">
        <v>411</v>
      </c>
      <c r="Q244" s="173"/>
      <c r="R244" s="539">
        <f t="shared" ref="R244:T256" si="10">F244*J244</f>
        <v>120610</v>
      </c>
      <c r="S244" s="539">
        <f t="shared" si="10"/>
        <v>117164</v>
      </c>
      <c r="T244" s="539">
        <f t="shared" si="10"/>
        <v>120610</v>
      </c>
      <c r="U244" s="540">
        <f t="shared" si="8"/>
        <v>358384</v>
      </c>
    </row>
    <row r="245" spans="1:21" x14ac:dyDescent="0.25">
      <c r="A245" s="544" t="s">
        <v>181</v>
      </c>
      <c r="B245" s="494" t="s">
        <v>614</v>
      </c>
      <c r="C245" s="495"/>
      <c r="D245" s="496" t="s">
        <v>602</v>
      </c>
      <c r="E245" s="304"/>
      <c r="F245" s="499">
        <v>3446</v>
      </c>
      <c r="G245" s="499">
        <v>3446</v>
      </c>
      <c r="H245" s="499">
        <v>3446</v>
      </c>
      <c r="I245" s="482"/>
      <c r="J245" s="494">
        <v>36</v>
      </c>
      <c r="K245" s="494">
        <v>37</v>
      </c>
      <c r="L245" s="494">
        <v>37</v>
      </c>
      <c r="M245" s="305"/>
      <c r="N245" s="58" t="s">
        <v>599</v>
      </c>
      <c r="O245" s="39"/>
      <c r="P245" s="492" t="s">
        <v>411</v>
      </c>
      <c r="Q245" s="173"/>
      <c r="R245" s="539">
        <f t="shared" si="10"/>
        <v>124056</v>
      </c>
      <c r="S245" s="539">
        <f t="shared" si="10"/>
        <v>127502</v>
      </c>
      <c r="T245" s="539">
        <f t="shared" si="10"/>
        <v>127502</v>
      </c>
      <c r="U245" s="540">
        <f t="shared" si="8"/>
        <v>379060</v>
      </c>
    </row>
    <row r="246" spans="1:21" x14ac:dyDescent="0.25">
      <c r="A246" s="544" t="s">
        <v>181</v>
      </c>
      <c r="B246" s="494" t="s">
        <v>615</v>
      </c>
      <c r="C246" s="495"/>
      <c r="D246" s="496" t="s">
        <v>602</v>
      </c>
      <c r="E246" s="304"/>
      <c r="F246" s="499">
        <v>10183</v>
      </c>
      <c r="G246" s="499">
        <v>10183</v>
      </c>
      <c r="H246" s="499">
        <v>10183</v>
      </c>
      <c r="I246" s="482"/>
      <c r="J246" s="494">
        <v>46</v>
      </c>
      <c r="K246" s="494">
        <v>47</v>
      </c>
      <c r="L246" s="494">
        <v>47</v>
      </c>
      <c r="M246" s="305"/>
      <c r="N246" s="58" t="s">
        <v>599</v>
      </c>
      <c r="O246" s="39"/>
      <c r="P246" s="492" t="s">
        <v>411</v>
      </c>
      <c r="Q246" s="173"/>
      <c r="R246" s="539">
        <f t="shared" si="10"/>
        <v>468418</v>
      </c>
      <c r="S246" s="539">
        <f t="shared" si="10"/>
        <v>478601</v>
      </c>
      <c r="T246" s="539">
        <f t="shared" si="10"/>
        <v>478601</v>
      </c>
      <c r="U246" s="540">
        <f t="shared" si="8"/>
        <v>1425620</v>
      </c>
    </row>
    <row r="247" spans="1:21" x14ac:dyDescent="0.25">
      <c r="A247" s="544" t="s">
        <v>181</v>
      </c>
      <c r="B247" s="494" t="s">
        <v>616</v>
      </c>
      <c r="C247" s="495"/>
      <c r="D247" s="496" t="s">
        <v>602</v>
      </c>
      <c r="E247" s="304"/>
      <c r="F247" s="499">
        <v>20252</v>
      </c>
      <c r="G247" s="499">
        <v>20252</v>
      </c>
      <c r="H247" s="499">
        <v>20252</v>
      </c>
      <c r="I247" s="482"/>
      <c r="J247" s="494">
        <v>6</v>
      </c>
      <c r="K247" s="494">
        <v>6</v>
      </c>
      <c r="L247" s="494">
        <v>6</v>
      </c>
      <c r="M247" s="305"/>
      <c r="N247" s="58" t="s">
        <v>599</v>
      </c>
      <c r="O247" s="39"/>
      <c r="P247" s="492" t="s">
        <v>411</v>
      </c>
      <c r="Q247" s="173"/>
      <c r="R247" s="539">
        <f t="shared" si="10"/>
        <v>121512</v>
      </c>
      <c r="S247" s="539">
        <f t="shared" si="10"/>
        <v>121512</v>
      </c>
      <c r="T247" s="539">
        <f t="shared" si="10"/>
        <v>121512</v>
      </c>
      <c r="U247" s="540">
        <f t="shared" si="8"/>
        <v>364536</v>
      </c>
    </row>
    <row r="248" spans="1:21" x14ac:dyDescent="0.25">
      <c r="A248" s="544" t="s">
        <v>181</v>
      </c>
      <c r="B248" s="494" t="s">
        <v>617</v>
      </c>
      <c r="C248" s="495"/>
      <c r="D248" s="496" t="s">
        <v>602</v>
      </c>
      <c r="E248" s="304"/>
      <c r="F248" s="499">
        <v>20252</v>
      </c>
      <c r="G248" s="499">
        <v>20252</v>
      </c>
      <c r="H248" s="499">
        <v>20252</v>
      </c>
      <c r="I248" s="482"/>
      <c r="J248" s="494">
        <v>34</v>
      </c>
      <c r="K248" s="494">
        <v>34</v>
      </c>
      <c r="L248" s="494">
        <v>34</v>
      </c>
      <c r="M248" s="305"/>
      <c r="N248" s="58" t="s">
        <v>599</v>
      </c>
      <c r="O248" s="39"/>
      <c r="P248" s="492" t="s">
        <v>411</v>
      </c>
      <c r="Q248" s="173"/>
      <c r="R248" s="539">
        <f t="shared" si="10"/>
        <v>688568</v>
      </c>
      <c r="S248" s="539">
        <f t="shared" si="10"/>
        <v>688568</v>
      </c>
      <c r="T248" s="539">
        <f t="shared" si="10"/>
        <v>688568</v>
      </c>
      <c r="U248" s="540">
        <f t="shared" si="8"/>
        <v>2065704</v>
      </c>
    </row>
    <row r="249" spans="1:21" x14ac:dyDescent="0.25">
      <c r="A249" s="544" t="s">
        <v>181</v>
      </c>
      <c r="B249" s="494" t="s">
        <v>618</v>
      </c>
      <c r="C249" s="495"/>
      <c r="D249" s="496" t="s">
        <v>602</v>
      </c>
      <c r="E249" s="304"/>
      <c r="F249" s="499">
        <v>20252</v>
      </c>
      <c r="G249" s="499">
        <v>20252</v>
      </c>
      <c r="H249" s="499">
        <v>20252</v>
      </c>
      <c r="I249" s="482"/>
      <c r="J249" s="494">
        <v>14</v>
      </c>
      <c r="K249" s="494">
        <v>14</v>
      </c>
      <c r="L249" s="494">
        <v>14</v>
      </c>
      <c r="M249" s="305"/>
      <c r="N249" s="58" t="s">
        <v>599</v>
      </c>
      <c r="O249" s="39"/>
      <c r="P249" s="492" t="s">
        <v>411</v>
      </c>
      <c r="Q249" s="173"/>
      <c r="R249" s="539">
        <f t="shared" si="10"/>
        <v>283528</v>
      </c>
      <c r="S249" s="539">
        <f t="shared" si="10"/>
        <v>283528</v>
      </c>
      <c r="T249" s="539">
        <f t="shared" si="10"/>
        <v>283528</v>
      </c>
      <c r="U249" s="540">
        <f t="shared" si="8"/>
        <v>850584</v>
      </c>
    </row>
    <row r="250" spans="1:21" x14ac:dyDescent="0.25">
      <c r="A250" s="544" t="s">
        <v>181</v>
      </c>
      <c r="B250" s="500" t="s">
        <v>619</v>
      </c>
      <c r="C250" s="495"/>
      <c r="D250" s="496" t="s">
        <v>602</v>
      </c>
      <c r="E250" s="304"/>
      <c r="F250" s="499">
        <v>20252</v>
      </c>
      <c r="G250" s="499">
        <v>20252</v>
      </c>
      <c r="H250" s="499">
        <v>20252</v>
      </c>
      <c r="I250" s="482"/>
      <c r="J250" s="494">
        <v>1</v>
      </c>
      <c r="K250" s="494">
        <v>1</v>
      </c>
      <c r="L250" s="494">
        <v>1</v>
      </c>
      <c r="M250" s="305"/>
      <c r="N250" s="58" t="s">
        <v>599</v>
      </c>
      <c r="O250" s="39"/>
      <c r="P250" s="492" t="s">
        <v>411</v>
      </c>
      <c r="Q250" s="173"/>
      <c r="R250" s="539">
        <f t="shared" si="10"/>
        <v>20252</v>
      </c>
      <c r="S250" s="539">
        <f t="shared" si="10"/>
        <v>20252</v>
      </c>
      <c r="T250" s="539">
        <f t="shared" si="10"/>
        <v>20252</v>
      </c>
      <c r="U250" s="540">
        <f t="shared" si="8"/>
        <v>60756</v>
      </c>
    </row>
    <row r="251" spans="1:21" x14ac:dyDescent="0.25">
      <c r="A251" s="544" t="s">
        <v>181</v>
      </c>
      <c r="B251" s="494" t="s">
        <v>620</v>
      </c>
      <c r="C251" s="495"/>
      <c r="D251" s="496" t="s">
        <v>602</v>
      </c>
      <c r="E251" s="304"/>
      <c r="F251" s="499">
        <v>20252</v>
      </c>
      <c r="G251" s="499">
        <v>20252</v>
      </c>
      <c r="H251" s="499">
        <v>20252</v>
      </c>
      <c r="I251" s="482"/>
      <c r="J251" s="494">
        <v>1</v>
      </c>
      <c r="K251" s="494">
        <v>1</v>
      </c>
      <c r="L251" s="494">
        <v>1</v>
      </c>
      <c r="M251" s="305"/>
      <c r="N251" s="58" t="s">
        <v>599</v>
      </c>
      <c r="O251" s="39"/>
      <c r="P251" s="492" t="s">
        <v>411</v>
      </c>
      <c r="Q251" s="173"/>
      <c r="R251" s="539">
        <f t="shared" si="10"/>
        <v>20252</v>
      </c>
      <c r="S251" s="539">
        <f t="shared" si="10"/>
        <v>20252</v>
      </c>
      <c r="T251" s="539">
        <f t="shared" si="10"/>
        <v>20252</v>
      </c>
      <c r="U251" s="540">
        <f t="shared" si="8"/>
        <v>60756</v>
      </c>
    </row>
    <row r="252" spans="1:21" x14ac:dyDescent="0.25">
      <c r="A252" s="544" t="s">
        <v>181</v>
      </c>
      <c r="B252" s="494" t="s">
        <v>621</v>
      </c>
      <c r="C252" s="495"/>
      <c r="D252" s="496" t="s">
        <v>602</v>
      </c>
      <c r="E252" s="304"/>
      <c r="F252" s="499">
        <v>35102</v>
      </c>
      <c r="G252" s="499">
        <v>35102</v>
      </c>
      <c r="H252" s="499">
        <v>35102</v>
      </c>
      <c r="I252" s="482"/>
      <c r="J252" s="494">
        <v>3</v>
      </c>
      <c r="K252" s="494">
        <v>3</v>
      </c>
      <c r="L252" s="494">
        <v>3</v>
      </c>
      <c r="M252" s="305"/>
      <c r="N252" s="58" t="s">
        <v>599</v>
      </c>
      <c r="O252" s="39"/>
      <c r="P252" s="492" t="s">
        <v>411</v>
      </c>
      <c r="Q252" s="173"/>
      <c r="R252" s="539">
        <f t="shared" si="10"/>
        <v>105306</v>
      </c>
      <c r="S252" s="539">
        <f t="shared" si="10"/>
        <v>105306</v>
      </c>
      <c r="T252" s="539">
        <f t="shared" si="10"/>
        <v>105306</v>
      </c>
      <c r="U252" s="540">
        <f t="shared" si="8"/>
        <v>315918</v>
      </c>
    </row>
    <row r="253" spans="1:21" x14ac:dyDescent="0.25">
      <c r="A253" s="544" t="s">
        <v>181</v>
      </c>
      <c r="B253" s="494" t="s">
        <v>622</v>
      </c>
      <c r="C253" s="495"/>
      <c r="D253" s="496" t="s">
        <v>602</v>
      </c>
      <c r="E253" s="304"/>
      <c r="F253" s="499">
        <v>35102</v>
      </c>
      <c r="G253" s="499">
        <v>35102</v>
      </c>
      <c r="H253" s="499">
        <v>35102</v>
      </c>
      <c r="I253" s="482"/>
      <c r="J253" s="494">
        <v>1</v>
      </c>
      <c r="K253" s="494">
        <v>1</v>
      </c>
      <c r="L253" s="494">
        <v>1</v>
      </c>
      <c r="M253" s="305"/>
      <c r="N253" s="58" t="s">
        <v>599</v>
      </c>
      <c r="O253" s="39"/>
      <c r="P253" s="492" t="s">
        <v>411</v>
      </c>
      <c r="Q253" s="173"/>
      <c r="R253" s="539">
        <f t="shared" si="10"/>
        <v>35102</v>
      </c>
      <c r="S253" s="539">
        <f t="shared" si="10"/>
        <v>35102</v>
      </c>
      <c r="T253" s="539">
        <f t="shared" si="10"/>
        <v>35102</v>
      </c>
      <c r="U253" s="540">
        <f t="shared" si="8"/>
        <v>105306</v>
      </c>
    </row>
    <row r="254" spans="1:21" x14ac:dyDescent="0.25">
      <c r="A254" s="544" t="s">
        <v>181</v>
      </c>
      <c r="B254" s="494" t="s">
        <v>623</v>
      </c>
      <c r="C254" s="495"/>
      <c r="D254" s="496" t="s">
        <v>602</v>
      </c>
      <c r="E254" s="304"/>
      <c r="F254" s="499">
        <v>35102</v>
      </c>
      <c r="G254" s="499">
        <v>35102</v>
      </c>
      <c r="H254" s="499">
        <v>35102</v>
      </c>
      <c r="I254" s="482"/>
      <c r="J254" s="494">
        <v>1</v>
      </c>
      <c r="K254" s="494">
        <v>1</v>
      </c>
      <c r="L254" s="494">
        <v>1</v>
      </c>
      <c r="M254" s="305"/>
      <c r="N254" s="58" t="s">
        <v>599</v>
      </c>
      <c r="O254" s="39"/>
      <c r="P254" s="492" t="s">
        <v>411</v>
      </c>
      <c r="Q254" s="173"/>
      <c r="R254" s="539">
        <f t="shared" si="10"/>
        <v>35102</v>
      </c>
      <c r="S254" s="539">
        <f t="shared" si="10"/>
        <v>35102</v>
      </c>
      <c r="T254" s="539">
        <f t="shared" si="10"/>
        <v>35102</v>
      </c>
      <c r="U254" s="540">
        <f t="shared" si="8"/>
        <v>105306</v>
      </c>
    </row>
    <row r="255" spans="1:21" x14ac:dyDescent="0.25">
      <c r="A255" s="544" t="s">
        <v>181</v>
      </c>
      <c r="B255" s="494" t="s">
        <v>21</v>
      </c>
      <c r="C255" s="495"/>
      <c r="D255" s="496" t="s">
        <v>602</v>
      </c>
      <c r="E255" s="304"/>
      <c r="F255" s="499">
        <v>40504</v>
      </c>
      <c r="G255" s="499">
        <v>40504</v>
      </c>
      <c r="H255" s="499">
        <v>40504</v>
      </c>
      <c r="I255" s="22"/>
      <c r="J255" s="494">
        <v>1</v>
      </c>
      <c r="K255" s="494">
        <v>1</v>
      </c>
      <c r="L255" s="494">
        <v>1</v>
      </c>
      <c r="M255" s="22"/>
      <c r="N255" s="58" t="s">
        <v>599</v>
      </c>
      <c r="O255" s="39"/>
      <c r="P255" s="492" t="s">
        <v>411</v>
      </c>
      <c r="Q255" s="22"/>
      <c r="R255" s="539">
        <f t="shared" si="10"/>
        <v>40504</v>
      </c>
      <c r="S255" s="539">
        <f t="shared" si="10"/>
        <v>40504</v>
      </c>
      <c r="T255" s="539">
        <f t="shared" si="10"/>
        <v>40504</v>
      </c>
      <c r="U255" s="540">
        <f t="shared" si="8"/>
        <v>121512</v>
      </c>
    </row>
    <row r="256" spans="1:21" x14ac:dyDescent="0.25">
      <c r="A256" s="544" t="s">
        <v>181</v>
      </c>
      <c r="B256" s="494" t="s">
        <v>624</v>
      </c>
      <c r="C256" s="495"/>
      <c r="D256" s="496" t="s">
        <v>602</v>
      </c>
      <c r="E256" s="304"/>
      <c r="F256" s="499">
        <v>20252</v>
      </c>
      <c r="G256" s="499">
        <v>20252</v>
      </c>
      <c r="H256" s="499">
        <v>20252</v>
      </c>
      <c r="I256" s="22"/>
      <c r="J256" s="494">
        <v>4</v>
      </c>
      <c r="K256" s="494">
        <v>4</v>
      </c>
      <c r="L256" s="494">
        <v>4</v>
      </c>
      <c r="M256" s="22"/>
      <c r="N256" s="58" t="s">
        <v>599</v>
      </c>
      <c r="O256" s="39"/>
      <c r="P256" s="492" t="s">
        <v>411</v>
      </c>
      <c r="Q256" s="43"/>
      <c r="R256" s="539">
        <f t="shared" si="10"/>
        <v>81008</v>
      </c>
      <c r="S256" s="539">
        <f t="shared" si="10"/>
        <v>81008</v>
      </c>
      <c r="T256" s="539">
        <f t="shared" si="10"/>
        <v>81008</v>
      </c>
      <c r="U256" s="540">
        <f t="shared" si="8"/>
        <v>243024</v>
      </c>
    </row>
    <row r="257" spans="1:21" x14ac:dyDescent="0.25">
      <c r="A257" s="545"/>
      <c r="B257" s="22"/>
      <c r="C257" s="22"/>
      <c r="D257" s="22"/>
      <c r="E257" s="22"/>
      <c r="F257" s="22"/>
      <c r="G257" s="22"/>
      <c r="H257" s="22"/>
      <c r="I257" s="22"/>
      <c r="J257" s="22"/>
      <c r="K257" s="22"/>
      <c r="L257" s="22"/>
      <c r="M257" s="22"/>
      <c r="N257" s="22"/>
      <c r="O257" s="22"/>
      <c r="P257" s="40"/>
      <c r="Q257" s="41"/>
      <c r="R257" s="52">
        <f>SUM(R10:R256)</f>
        <v>93917193.502857119</v>
      </c>
      <c r="S257" s="52">
        <f t="shared" ref="S257:U257" si="11">SUM(S10:S256)</f>
        <v>89850511.502857119</v>
      </c>
      <c r="T257" s="52">
        <f t="shared" si="11"/>
        <v>93606433.202857122</v>
      </c>
      <c r="U257" s="52">
        <f t="shared" si="11"/>
        <v>277374138.20857108</v>
      </c>
    </row>
    <row r="258" spans="1:21" x14ac:dyDescent="0.25">
      <c r="A258" s="545"/>
      <c r="B258" s="22"/>
      <c r="C258" s="22"/>
      <c r="D258" s="22"/>
      <c r="E258" s="22"/>
      <c r="F258" s="22"/>
      <c r="G258" s="22"/>
      <c r="H258" s="22"/>
      <c r="I258" s="22"/>
      <c r="J258" s="22"/>
      <c r="K258" s="22"/>
      <c r="L258" s="22"/>
      <c r="M258" s="22"/>
      <c r="N258" s="22"/>
      <c r="O258" s="22"/>
      <c r="P258" s="7"/>
      <c r="Q258" s="7"/>
      <c r="R258" s="7"/>
      <c r="S258" s="7"/>
      <c r="T258" s="7"/>
      <c r="U258" s="44"/>
    </row>
    <row r="259" spans="1:21" x14ac:dyDescent="0.25">
      <c r="A259" s="545"/>
      <c r="B259" s="22"/>
      <c r="C259" s="22"/>
      <c r="D259" s="22"/>
      <c r="E259" s="22"/>
      <c r="F259" s="22"/>
      <c r="G259" s="22"/>
      <c r="H259" s="22"/>
      <c r="I259" s="22"/>
      <c r="J259" s="22"/>
      <c r="K259" s="22"/>
      <c r="L259" s="22"/>
      <c r="M259" s="22"/>
      <c r="N259" s="22"/>
      <c r="O259" s="22"/>
      <c r="P259" s="7"/>
      <c r="Q259" s="7"/>
      <c r="R259" s="40"/>
      <c r="S259" s="40"/>
      <c r="T259" s="57" t="s">
        <v>233</v>
      </c>
      <c r="U259" s="45">
        <f>U257/1000</f>
        <v>277374.13820857106</v>
      </c>
    </row>
    <row r="260" spans="1:21" x14ac:dyDescent="0.25">
      <c r="A260" s="545"/>
      <c r="B260" s="22"/>
      <c r="C260" s="22"/>
      <c r="D260" s="22"/>
      <c r="E260" s="22"/>
      <c r="F260" s="22"/>
      <c r="G260" s="22"/>
      <c r="H260" s="22"/>
      <c r="I260" s="22"/>
      <c r="J260" s="22"/>
      <c r="K260" s="22"/>
      <c r="L260" s="22"/>
      <c r="M260" s="22"/>
      <c r="N260" s="22"/>
      <c r="O260" s="22"/>
      <c r="P260" s="7"/>
      <c r="Q260" s="7"/>
      <c r="R260" s="7"/>
      <c r="S260" s="7"/>
      <c r="T260" s="190"/>
      <c r="U260" s="44"/>
    </row>
    <row r="261" spans="1:21" ht="13.8" thickBot="1" x14ac:dyDescent="0.3">
      <c r="A261" s="546"/>
      <c r="B261" s="547"/>
      <c r="C261" s="547"/>
      <c r="D261" s="547"/>
      <c r="E261" s="547"/>
      <c r="F261" s="547"/>
      <c r="G261" s="547"/>
      <c r="H261" s="547"/>
      <c r="I261" s="547"/>
      <c r="J261" s="547"/>
      <c r="K261" s="547"/>
      <c r="L261" s="547"/>
      <c r="M261" s="547"/>
      <c r="N261" s="547"/>
      <c r="O261" s="547"/>
      <c r="P261" s="12"/>
      <c r="Q261" s="12"/>
      <c r="R261" s="547"/>
      <c r="S261" s="548"/>
      <c r="T261" s="549" t="s">
        <v>210</v>
      </c>
      <c r="U261" s="550">
        <f>'[3]FRACCIÓN II 2do 2019'!U262+'FRACCIÓN II 3er 2019'!U259</f>
        <v>993665.01012571435</v>
      </c>
    </row>
    <row r="262" spans="1:21" x14ac:dyDescent="0.25">
      <c r="A262" s="6"/>
      <c r="B262" s="6"/>
      <c r="C262" s="6"/>
      <c r="D262" s="6"/>
      <c r="E262" s="6"/>
      <c r="F262" s="6"/>
      <c r="G262" s="6"/>
      <c r="H262" s="6"/>
      <c r="I262" s="6"/>
      <c r="J262" s="6"/>
      <c r="K262" s="6"/>
      <c r="L262" s="6"/>
      <c r="M262" s="6"/>
      <c r="N262" s="6"/>
      <c r="O262" s="6"/>
      <c r="P262" s="6"/>
      <c r="Q262" s="6"/>
      <c r="R262" s="6"/>
      <c r="S262" s="6"/>
      <c r="T262" s="6"/>
      <c r="U262" s="6"/>
    </row>
    <row r="263" spans="1:21" x14ac:dyDescent="0.25">
      <c r="A263" s="6"/>
      <c r="B263" s="6"/>
      <c r="C263" s="6"/>
      <c r="D263" s="6"/>
      <c r="E263" s="6"/>
      <c r="F263" s="6"/>
      <c r="G263" s="6"/>
      <c r="H263" s="6"/>
      <c r="I263" s="6"/>
      <c r="J263" s="6"/>
      <c r="K263" s="6"/>
      <c r="L263" s="6"/>
      <c r="M263" s="6"/>
      <c r="N263" s="6"/>
      <c r="O263" s="6"/>
      <c r="P263" s="6"/>
      <c r="Q263" s="6"/>
      <c r="R263" s="6"/>
      <c r="S263" s="6"/>
      <c r="T263" s="6"/>
      <c r="U263" s="6"/>
    </row>
    <row r="264" spans="1:21" x14ac:dyDescent="0.25">
      <c r="A264" s="6"/>
      <c r="B264" s="6"/>
      <c r="C264" s="6"/>
      <c r="D264" s="6"/>
      <c r="E264" s="6"/>
      <c r="F264" s="6"/>
      <c r="G264" s="6"/>
      <c r="H264" s="6"/>
      <c r="I264" s="6"/>
      <c r="J264" s="6"/>
      <c r="K264" s="6"/>
      <c r="L264" s="6"/>
      <c r="M264" s="6"/>
      <c r="N264" s="6"/>
      <c r="O264" s="6"/>
      <c r="P264" s="6"/>
      <c r="Q264" s="6"/>
      <c r="R264" s="6"/>
      <c r="S264" s="6"/>
      <c r="T264" s="6"/>
      <c r="U264" s="6"/>
    </row>
    <row r="265" spans="1:21" x14ac:dyDescent="0.25">
      <c r="A265" s="6"/>
      <c r="B265" s="6"/>
      <c r="C265" s="6"/>
      <c r="D265" s="6"/>
      <c r="E265" s="6"/>
      <c r="F265" s="6"/>
      <c r="G265" s="6"/>
      <c r="H265" s="6"/>
      <c r="I265" s="6"/>
      <c r="J265" s="6"/>
      <c r="K265" s="6"/>
      <c r="L265" s="6"/>
      <c r="M265" s="6"/>
      <c r="N265" s="6"/>
      <c r="O265" s="6"/>
      <c r="P265" s="6"/>
      <c r="Q265" s="6"/>
      <c r="R265" s="6"/>
      <c r="S265" s="6"/>
      <c r="T265" s="6"/>
      <c r="U265" s="6"/>
    </row>
    <row r="266" spans="1:21" x14ac:dyDescent="0.25">
      <c r="A266" s="6"/>
      <c r="B266" s="6"/>
      <c r="C266" s="6"/>
      <c r="D266" s="6"/>
      <c r="E266" s="6"/>
      <c r="F266" s="6"/>
      <c r="G266" s="6"/>
      <c r="H266" s="6"/>
      <c r="I266" s="6"/>
      <c r="J266" s="6"/>
      <c r="K266" s="6"/>
      <c r="L266" s="6"/>
      <c r="M266" s="6"/>
      <c r="N266" s="6"/>
      <c r="O266" s="6"/>
      <c r="P266" s="6"/>
      <c r="Q266" s="6"/>
      <c r="R266" s="6"/>
      <c r="S266" s="6"/>
      <c r="T266" s="6"/>
      <c r="U266" s="6"/>
    </row>
    <row r="267" spans="1:21" x14ac:dyDescent="0.25">
      <c r="A267" s="6"/>
      <c r="B267" s="6"/>
      <c r="C267" s="6"/>
      <c r="D267" s="6"/>
      <c r="E267" s="6"/>
      <c r="F267" s="6"/>
      <c r="G267" s="6"/>
      <c r="H267" s="6"/>
      <c r="I267" s="6"/>
      <c r="J267" s="6"/>
      <c r="K267" s="6"/>
      <c r="L267" s="6"/>
      <c r="M267" s="6"/>
      <c r="N267" s="6"/>
      <c r="O267" s="6"/>
      <c r="P267" s="6"/>
      <c r="Q267" s="6"/>
      <c r="R267" s="6"/>
      <c r="S267" s="6"/>
      <c r="T267" s="6"/>
      <c r="U267" s="6"/>
    </row>
    <row r="268" spans="1:21" x14ac:dyDescent="0.25">
      <c r="A268" s="6"/>
      <c r="B268" s="6"/>
      <c r="C268" s="6"/>
      <c r="D268" s="6"/>
      <c r="E268" s="6"/>
      <c r="F268" s="6"/>
      <c r="G268" s="6"/>
      <c r="H268" s="6"/>
      <c r="I268" s="6"/>
      <c r="J268" s="6"/>
      <c r="K268" s="6"/>
      <c r="L268" s="6"/>
      <c r="M268" s="6"/>
      <c r="N268" s="6"/>
      <c r="O268" s="6"/>
      <c r="P268" s="6"/>
      <c r="Q268" s="6"/>
      <c r="R268" s="6"/>
      <c r="S268" s="6"/>
      <c r="T268" s="6"/>
      <c r="U268" s="6"/>
    </row>
    <row r="269" spans="1:21" x14ac:dyDescent="0.25">
      <c r="A269" s="6"/>
      <c r="B269" s="6"/>
      <c r="C269" s="6"/>
      <c r="D269" s="6"/>
      <c r="E269" s="6"/>
      <c r="F269" s="6"/>
      <c r="G269" s="6"/>
      <c r="H269" s="6"/>
      <c r="I269" s="6"/>
      <c r="J269" s="6"/>
      <c r="K269" s="6"/>
      <c r="L269" s="6"/>
      <c r="M269" s="6"/>
      <c r="N269" s="6"/>
      <c r="O269" s="6"/>
      <c r="P269" s="6"/>
      <c r="Q269" s="6"/>
      <c r="R269" s="6"/>
      <c r="S269" s="6"/>
      <c r="T269" s="6"/>
      <c r="U269" s="6"/>
    </row>
    <row r="270" spans="1:21" x14ac:dyDescent="0.25">
      <c r="A270" s="6"/>
      <c r="B270" s="6"/>
      <c r="C270" s="6"/>
      <c r="D270" s="6"/>
      <c r="E270" s="6"/>
      <c r="F270" s="6"/>
      <c r="G270" s="6"/>
      <c r="H270" s="6"/>
      <c r="I270" s="6"/>
      <c r="J270" s="6"/>
      <c r="K270" s="6"/>
      <c r="L270" s="6"/>
      <c r="M270" s="6"/>
      <c r="N270" s="6"/>
      <c r="O270" s="6"/>
      <c r="P270" s="6"/>
      <c r="Q270" s="6"/>
      <c r="R270" s="6"/>
      <c r="S270" s="6"/>
      <c r="T270" s="6"/>
      <c r="U270" s="6"/>
    </row>
    <row r="271" spans="1:21" x14ac:dyDescent="0.25">
      <c r="A271" s="6"/>
      <c r="B271" s="6"/>
      <c r="C271" s="6"/>
      <c r="D271" s="6"/>
      <c r="E271" s="6"/>
      <c r="F271" s="6"/>
      <c r="G271" s="6"/>
      <c r="H271" s="6"/>
      <c r="I271" s="6"/>
      <c r="J271" s="6"/>
      <c r="K271" s="6"/>
      <c r="L271" s="6"/>
      <c r="M271" s="6"/>
      <c r="N271" s="6"/>
      <c r="O271" s="6"/>
      <c r="P271" s="6"/>
      <c r="Q271" s="6"/>
      <c r="R271" s="6"/>
      <c r="S271" s="6"/>
      <c r="T271" s="6"/>
      <c r="U271" s="6"/>
    </row>
    <row r="272" spans="1:21" x14ac:dyDescent="0.25">
      <c r="A272" s="6"/>
      <c r="B272" s="6"/>
      <c r="C272" s="6"/>
      <c r="D272" s="6"/>
      <c r="E272" s="6"/>
      <c r="F272" s="6"/>
      <c r="G272" s="6"/>
      <c r="H272" s="6"/>
      <c r="I272" s="6"/>
      <c r="J272" s="6"/>
      <c r="K272" s="6"/>
      <c r="L272" s="6"/>
      <c r="M272" s="6"/>
      <c r="N272" s="6"/>
      <c r="O272" s="6"/>
      <c r="P272" s="6"/>
      <c r="Q272" s="6"/>
      <c r="R272" s="6"/>
      <c r="S272" s="6"/>
      <c r="T272" s="6"/>
      <c r="U272" s="6"/>
    </row>
    <row r="273" spans="1:21" x14ac:dyDescent="0.25">
      <c r="A273" s="6"/>
      <c r="B273" s="6"/>
      <c r="C273" s="6"/>
      <c r="D273" s="6"/>
      <c r="E273" s="6"/>
      <c r="F273" s="6"/>
      <c r="G273" s="6"/>
      <c r="H273" s="6"/>
      <c r="I273" s="6"/>
      <c r="J273" s="6"/>
      <c r="K273" s="6"/>
      <c r="L273" s="6"/>
      <c r="M273" s="6"/>
      <c r="N273" s="6"/>
      <c r="O273" s="6"/>
      <c r="P273" s="6"/>
      <c r="Q273" s="6"/>
      <c r="R273" s="6"/>
      <c r="S273" s="6"/>
      <c r="T273" s="6"/>
      <c r="U273" s="6"/>
    </row>
    <row r="274" spans="1:21" x14ac:dyDescent="0.25">
      <c r="A274" s="6"/>
      <c r="B274" s="6"/>
      <c r="C274" s="6"/>
      <c r="D274" s="6"/>
      <c r="E274" s="6"/>
      <c r="F274" s="6"/>
      <c r="G274" s="6"/>
      <c r="H274" s="6"/>
      <c r="I274" s="6"/>
      <c r="J274" s="6"/>
      <c r="K274" s="6"/>
      <c r="L274" s="6"/>
      <c r="M274" s="6"/>
      <c r="N274" s="6"/>
      <c r="O274" s="6"/>
      <c r="P274" s="6"/>
      <c r="Q274" s="6"/>
      <c r="R274" s="6"/>
      <c r="S274" s="6"/>
      <c r="T274" s="6"/>
      <c r="U274" s="6"/>
    </row>
    <row r="275" spans="1:21" x14ac:dyDescent="0.25">
      <c r="A275" s="6"/>
      <c r="B275" s="6"/>
      <c r="C275" s="6"/>
      <c r="D275" s="6"/>
      <c r="E275" s="6"/>
      <c r="F275" s="6"/>
      <c r="G275" s="6"/>
      <c r="H275" s="6"/>
      <c r="I275" s="6"/>
      <c r="J275" s="6"/>
      <c r="K275" s="6"/>
      <c r="L275" s="6"/>
      <c r="M275" s="6"/>
      <c r="N275" s="6"/>
      <c r="O275" s="6"/>
      <c r="P275" s="6"/>
      <c r="Q275" s="6"/>
      <c r="R275" s="6"/>
      <c r="S275" s="6"/>
      <c r="T275" s="6"/>
      <c r="U275" s="6"/>
    </row>
  </sheetData>
  <mergeCells count="17">
    <mergeCell ref="A6:P6"/>
    <mergeCell ref="R6:U6"/>
    <mergeCell ref="A1:T1"/>
    <mergeCell ref="A2:Q2"/>
    <mergeCell ref="A3:T3"/>
    <mergeCell ref="A4:T4"/>
    <mergeCell ref="A5:T5"/>
    <mergeCell ref="R8:U8"/>
    <mergeCell ref="A10:U10"/>
    <mergeCell ref="A7:A9"/>
    <mergeCell ref="B7:P7"/>
    <mergeCell ref="B8:B9"/>
    <mergeCell ref="D8:D9"/>
    <mergeCell ref="F8:H8"/>
    <mergeCell ref="J8:L8"/>
    <mergeCell ref="N8:N9"/>
    <mergeCell ref="P8:P9"/>
  </mergeCells>
  <printOptions horizontalCentered="1" verticalCentered="1"/>
  <pageMargins left="0" right="0" top="0.74803149606299213" bottom="0.74803149606299213" header="0.31496062992125984" footer="0.31496062992125984"/>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J50"/>
  <sheetViews>
    <sheetView topLeftCell="N16" zoomScale="120" zoomScaleNormal="120" zoomScaleSheetLayoutView="53" workbookViewId="0">
      <selection activeCell="Z42" sqref="Z42"/>
    </sheetView>
  </sheetViews>
  <sheetFormatPr baseColWidth="10" defaultColWidth="11.44140625" defaultRowHeight="13.2" x14ac:dyDescent="0.25"/>
  <cols>
    <col min="1" max="1" width="13.88671875" style="6" customWidth="1"/>
    <col min="2" max="2" width="33" style="6" customWidth="1"/>
    <col min="3" max="3" width="11.6640625" style="6" customWidth="1"/>
    <col min="4" max="4" width="12.88671875" style="6" customWidth="1"/>
    <col min="5" max="5" width="13" style="6" customWidth="1"/>
    <col min="6" max="6" width="0.88671875" style="6" customWidth="1"/>
    <col min="7" max="8" width="12.33203125" style="6" customWidth="1"/>
    <col min="9" max="9" width="12.6640625" style="6" customWidth="1"/>
    <col min="10" max="10" width="0.88671875" style="6" customWidth="1"/>
    <col min="11" max="11" width="11.88671875" style="6" customWidth="1"/>
    <col min="12" max="13" width="12.6640625" style="6" customWidth="1"/>
    <col min="14" max="14" width="0.88671875" style="6" customWidth="1"/>
    <col min="15" max="15" width="13.5546875" style="6" customWidth="1"/>
    <col min="16" max="16" width="13.33203125" style="6" customWidth="1"/>
    <col min="17" max="17" width="16" style="6" customWidth="1"/>
    <col min="18" max="18" width="4.6640625" style="6" customWidth="1"/>
    <col min="19" max="19" width="1.44140625" style="6" customWidth="1"/>
    <col min="20" max="20" width="4.33203125" style="198" customWidth="1"/>
    <col min="21" max="29" width="13.88671875" style="198" customWidth="1"/>
    <col min="30" max="30" width="9.44140625" style="198" customWidth="1"/>
    <col min="31" max="32" width="11.44140625" style="198"/>
    <col min="33" max="33" width="10" style="198" customWidth="1"/>
    <col min="34" max="34" width="4" style="198" customWidth="1"/>
    <col min="35" max="35" width="1.44140625" style="198" customWidth="1"/>
    <col min="36" max="16384" width="11.44140625" style="6"/>
  </cols>
  <sheetData>
    <row r="1" spans="1:35" s="198" customFormat="1" ht="20.25" customHeight="1" x14ac:dyDescent="0.25">
      <c r="A1" s="291" t="s">
        <v>145</v>
      </c>
      <c r="B1" s="292"/>
      <c r="C1" s="292"/>
      <c r="D1" s="292"/>
      <c r="E1" s="292"/>
      <c r="F1" s="292"/>
      <c r="G1" s="292"/>
      <c r="H1" s="292"/>
      <c r="I1" s="292"/>
      <c r="J1" s="292"/>
      <c r="K1" s="292"/>
      <c r="L1" s="292"/>
      <c r="M1" s="292"/>
      <c r="N1" s="292"/>
      <c r="O1" s="292"/>
      <c r="P1" s="292"/>
      <c r="Q1" s="292"/>
      <c r="R1" s="63"/>
      <c r="S1" s="294"/>
      <c r="T1" s="709" t="s">
        <v>144</v>
      </c>
      <c r="U1" s="709"/>
      <c r="V1" s="709"/>
      <c r="W1" s="709"/>
      <c r="X1" s="709"/>
      <c r="Y1" s="709"/>
      <c r="Z1" s="709"/>
      <c r="AA1" s="709"/>
      <c r="AB1" s="709"/>
      <c r="AC1" s="709"/>
      <c r="AD1" s="709"/>
      <c r="AE1" s="709"/>
      <c r="AF1" s="709"/>
      <c r="AG1" s="709"/>
      <c r="AH1" s="709"/>
      <c r="AI1" s="709"/>
    </row>
    <row r="2" spans="1:35" s="198" customFormat="1" ht="20.25" customHeight="1" x14ac:dyDescent="0.25">
      <c r="A2" s="291" t="s">
        <v>203</v>
      </c>
      <c r="B2" s="292"/>
      <c r="C2" s="292"/>
      <c r="D2" s="292"/>
      <c r="E2" s="292"/>
      <c r="F2" s="292"/>
      <c r="G2" s="292"/>
      <c r="H2" s="292"/>
      <c r="I2" s="292"/>
      <c r="J2" s="292"/>
      <c r="K2" s="292"/>
      <c r="L2" s="292"/>
      <c r="M2" s="292"/>
      <c r="N2" s="292"/>
      <c r="O2" s="292"/>
      <c r="P2" s="292"/>
      <c r="Q2" s="292"/>
      <c r="R2" s="63"/>
      <c r="S2" s="294"/>
      <c r="T2" s="273"/>
      <c r="AI2" s="295"/>
    </row>
    <row r="3" spans="1:35" s="198" customFormat="1" ht="20.25" customHeight="1" x14ac:dyDescent="0.25">
      <c r="A3" s="293" t="s">
        <v>14</v>
      </c>
      <c r="B3" s="292"/>
      <c r="C3" s="292"/>
      <c r="D3" s="292"/>
      <c r="E3" s="292"/>
      <c r="F3" s="292"/>
      <c r="G3" s="292"/>
      <c r="H3" s="292"/>
      <c r="I3" s="292"/>
      <c r="J3" s="292"/>
      <c r="K3" s="292"/>
      <c r="L3" s="292"/>
      <c r="M3" s="292"/>
      <c r="N3" s="292"/>
      <c r="O3" s="292"/>
      <c r="P3" s="292"/>
      <c r="Q3" s="292"/>
      <c r="R3" s="63"/>
      <c r="S3" s="294"/>
      <c r="T3" s="273"/>
      <c r="U3" s="753" t="s">
        <v>208</v>
      </c>
      <c r="V3" s="754"/>
      <c r="W3" s="754"/>
      <c r="X3" s="754"/>
      <c r="Y3" s="754"/>
      <c r="Z3" s="754"/>
      <c r="AA3" s="754"/>
      <c r="AB3" s="754"/>
      <c r="AC3" s="755"/>
      <c r="AI3" s="295"/>
    </row>
    <row r="4" spans="1:35" s="198" customFormat="1" ht="20.25" customHeight="1" x14ac:dyDescent="0.25">
      <c r="A4" s="293" t="s">
        <v>1</v>
      </c>
      <c r="B4" s="292"/>
      <c r="C4" s="292"/>
      <c r="D4" s="292"/>
      <c r="E4" s="292"/>
      <c r="F4" s="292"/>
      <c r="G4" s="292"/>
      <c r="H4" s="292"/>
      <c r="I4" s="292"/>
      <c r="J4" s="292"/>
      <c r="K4" s="292"/>
      <c r="L4" s="292"/>
      <c r="M4" s="292"/>
      <c r="N4" s="292"/>
      <c r="O4" s="292"/>
      <c r="P4" s="292"/>
      <c r="Q4" s="292"/>
      <c r="S4" s="295"/>
      <c r="T4" s="274"/>
      <c r="U4" s="63"/>
      <c r="V4" s="63"/>
      <c r="AI4" s="295"/>
    </row>
    <row r="5" spans="1:35" s="198" customFormat="1" ht="20.25" customHeight="1" x14ac:dyDescent="0.25">
      <c r="A5" s="291" t="s">
        <v>204</v>
      </c>
      <c r="B5" s="292"/>
      <c r="C5" s="292"/>
      <c r="D5" s="292"/>
      <c r="E5" s="292"/>
      <c r="F5" s="292"/>
      <c r="G5" s="292"/>
      <c r="H5" s="292"/>
      <c r="I5" s="292"/>
      <c r="J5" s="292"/>
      <c r="K5" s="292"/>
      <c r="L5" s="292"/>
      <c r="M5" s="292"/>
      <c r="N5" s="292"/>
      <c r="O5" s="292"/>
      <c r="P5" s="292"/>
      <c r="Q5" s="292"/>
      <c r="S5" s="295"/>
      <c r="T5" s="274"/>
      <c r="U5" s="733" t="s">
        <v>38</v>
      </c>
      <c r="V5" s="734"/>
      <c r="W5" s="734"/>
      <c r="X5" s="734"/>
      <c r="Y5" s="734"/>
      <c r="Z5" s="734"/>
      <c r="AA5" s="734"/>
      <c r="AB5" s="734"/>
      <c r="AC5" s="735"/>
      <c r="AE5" s="732" t="s">
        <v>157</v>
      </c>
      <c r="AF5" s="732"/>
      <c r="AG5" s="732"/>
      <c r="AH5" s="732"/>
      <c r="AI5" s="295"/>
    </row>
    <row r="6" spans="1:35" ht="17.399999999999999" x14ac:dyDescent="0.3">
      <c r="A6" s="710" t="s">
        <v>175</v>
      </c>
      <c r="B6" s="711"/>
      <c r="C6" s="711"/>
      <c r="D6" s="711"/>
      <c r="E6" s="711"/>
      <c r="F6" s="711"/>
      <c r="G6" s="711"/>
      <c r="H6" s="711"/>
      <c r="I6" s="711"/>
      <c r="J6" s="711"/>
      <c r="K6" s="711"/>
      <c r="L6" s="711"/>
      <c r="M6" s="712"/>
      <c r="N6" s="139"/>
      <c r="O6" s="713" t="s">
        <v>193</v>
      </c>
      <c r="P6" s="711"/>
      <c r="Q6" s="712"/>
      <c r="R6" s="199"/>
      <c r="S6" s="296"/>
      <c r="T6" s="274"/>
      <c r="U6" s="739">
        <f>+X33</f>
        <v>49728.00692</v>
      </c>
      <c r="V6" s="740"/>
      <c r="W6" s="740"/>
      <c r="X6" s="740"/>
      <c r="Y6" s="740"/>
      <c r="Z6" s="740"/>
      <c r="AA6" s="740"/>
      <c r="AB6" s="740"/>
      <c r="AC6" s="741"/>
      <c r="AE6" s="732"/>
      <c r="AF6" s="732"/>
      <c r="AG6" s="732"/>
      <c r="AH6" s="732"/>
      <c r="AI6" s="295"/>
    </row>
    <row r="7" spans="1:35" ht="12.75" customHeight="1" x14ac:dyDescent="0.25">
      <c r="A7" s="714" t="s">
        <v>2</v>
      </c>
      <c r="B7" s="715" t="s">
        <v>13</v>
      </c>
      <c r="C7" s="722" t="s">
        <v>15</v>
      </c>
      <c r="D7" s="723"/>
      <c r="E7" s="723"/>
      <c r="F7" s="723"/>
      <c r="G7" s="723"/>
      <c r="H7" s="723"/>
      <c r="I7" s="723"/>
      <c r="J7" s="723"/>
      <c r="K7" s="723"/>
      <c r="L7" s="723"/>
      <c r="M7" s="724"/>
      <c r="N7" s="140"/>
      <c r="O7" s="716" t="s">
        <v>199</v>
      </c>
      <c r="P7" s="717"/>
      <c r="Q7" s="718"/>
      <c r="S7" s="297"/>
      <c r="T7" s="274"/>
      <c r="U7" s="736">
        <f>W15/U6</f>
        <v>0.25179142188713322</v>
      </c>
      <c r="V7" s="737"/>
      <c r="W7" s="738"/>
      <c r="X7" s="736">
        <f>Z15/U6</f>
        <v>0.7482085781128669</v>
      </c>
      <c r="Y7" s="737"/>
      <c r="Z7" s="738"/>
      <c r="AA7" s="736">
        <v>0</v>
      </c>
      <c r="AB7" s="737"/>
      <c r="AC7" s="738"/>
      <c r="AD7" s="323">
        <f>U7+X7+AA7</f>
        <v>1</v>
      </c>
      <c r="AE7" s="732"/>
      <c r="AF7" s="732"/>
      <c r="AG7" s="732"/>
      <c r="AH7" s="732"/>
      <c r="AI7" s="295"/>
    </row>
    <row r="8" spans="1:35" ht="12.75" customHeight="1" x14ac:dyDescent="0.25">
      <c r="A8" s="714"/>
      <c r="B8" s="715"/>
      <c r="C8" s="725" t="s">
        <v>79</v>
      </c>
      <c r="D8" s="726"/>
      <c r="E8" s="727"/>
      <c r="F8" s="133"/>
      <c r="G8" s="728" t="s">
        <v>16</v>
      </c>
      <c r="H8" s="726"/>
      <c r="I8" s="727"/>
      <c r="J8" s="134"/>
      <c r="K8" s="729" t="s">
        <v>17</v>
      </c>
      <c r="L8" s="730"/>
      <c r="M8" s="731"/>
      <c r="N8" s="135"/>
      <c r="O8" s="719"/>
      <c r="P8" s="720"/>
      <c r="Q8" s="721"/>
      <c r="S8" s="297"/>
      <c r="T8" s="274"/>
      <c r="U8" s="742">
        <f>U6*U7</f>
        <v>12521.085569999999</v>
      </c>
      <c r="V8" s="743"/>
      <c r="W8" s="744"/>
      <c r="X8" s="742">
        <f>U6*X7</f>
        <v>37206.921350000004</v>
      </c>
      <c r="Y8" s="743"/>
      <c r="Z8" s="744"/>
      <c r="AA8" s="742">
        <f>AA7*U6</f>
        <v>0</v>
      </c>
      <c r="AB8" s="743"/>
      <c r="AC8" s="744"/>
      <c r="AD8" s="271">
        <f>U8+X8+AA8</f>
        <v>49728.00692</v>
      </c>
      <c r="AE8" s="732"/>
      <c r="AF8" s="732"/>
      <c r="AG8" s="732"/>
      <c r="AH8" s="732"/>
      <c r="AI8" s="295"/>
    </row>
    <row r="9" spans="1:35" ht="12.75" customHeight="1" x14ac:dyDescent="0.25">
      <c r="A9" s="714"/>
      <c r="B9" s="715"/>
      <c r="C9" s="71" t="s">
        <v>24</v>
      </c>
      <c r="D9" s="71" t="s">
        <v>25</v>
      </c>
      <c r="E9" s="71" t="s">
        <v>26</v>
      </c>
      <c r="F9" s="136"/>
      <c r="G9" s="71" t="s">
        <v>24</v>
      </c>
      <c r="H9" s="71" t="s">
        <v>25</v>
      </c>
      <c r="I9" s="71" t="s">
        <v>26</v>
      </c>
      <c r="J9" s="136"/>
      <c r="K9" s="71" t="s">
        <v>24</v>
      </c>
      <c r="L9" s="71" t="s">
        <v>25</v>
      </c>
      <c r="M9" s="71" t="s">
        <v>26</v>
      </c>
      <c r="N9" s="136"/>
      <c r="O9" s="141" t="s">
        <v>9</v>
      </c>
      <c r="P9" s="141" t="s">
        <v>158</v>
      </c>
      <c r="Q9" s="142" t="s">
        <v>54</v>
      </c>
      <c r="S9" s="297"/>
      <c r="T9" s="274"/>
      <c r="U9" s="745"/>
      <c r="V9" s="746"/>
      <c r="W9" s="747"/>
      <c r="X9" s="745"/>
      <c r="Y9" s="746"/>
      <c r="Z9" s="747"/>
      <c r="AA9" s="745"/>
      <c r="AB9" s="746"/>
      <c r="AC9" s="747"/>
      <c r="AD9" s="272"/>
      <c r="AI9" s="295"/>
    </row>
    <row r="10" spans="1:35" ht="24.9" customHeight="1" x14ac:dyDescent="0.25">
      <c r="A10" s="200"/>
      <c r="B10" s="201"/>
      <c r="C10" s="77"/>
      <c r="D10" s="78"/>
      <c r="E10" s="79"/>
      <c r="F10" s="194"/>
      <c r="G10" s="77"/>
      <c r="H10" s="78"/>
      <c r="I10" s="79"/>
      <c r="J10" s="194"/>
      <c r="K10" s="77"/>
      <c r="L10" s="78"/>
      <c r="M10" s="79"/>
      <c r="N10" s="194"/>
      <c r="O10" s="77"/>
      <c r="P10" s="78"/>
      <c r="Q10" s="202"/>
      <c r="S10" s="297"/>
      <c r="T10" s="274"/>
      <c r="U10" s="759" t="s">
        <v>79</v>
      </c>
      <c r="V10" s="760"/>
      <c r="W10" s="761"/>
      <c r="X10" s="756" t="s">
        <v>16</v>
      </c>
      <c r="Y10" s="757"/>
      <c r="Z10" s="758"/>
      <c r="AA10" s="756" t="s">
        <v>17</v>
      </c>
      <c r="AB10" s="757"/>
      <c r="AC10" s="758"/>
      <c r="AI10" s="295"/>
    </row>
    <row r="11" spans="1:35" s="208" customFormat="1" ht="15" customHeight="1" x14ac:dyDescent="0.25">
      <c r="A11" s="203"/>
      <c r="B11" s="204"/>
      <c r="C11" s="112"/>
      <c r="D11" s="194"/>
      <c r="E11" s="137"/>
      <c r="F11" s="194"/>
      <c r="G11" s="112"/>
      <c r="H11" s="194"/>
      <c r="I11" s="137"/>
      <c r="J11" s="194"/>
      <c r="K11" s="112"/>
      <c r="L11" s="194"/>
      <c r="M11" s="137"/>
      <c r="N11" s="194"/>
      <c r="O11" s="205"/>
      <c r="P11" s="206"/>
      <c r="Q11" s="207"/>
      <c r="S11" s="298"/>
      <c r="T11" s="324"/>
      <c r="U11" s="25" t="s">
        <v>9</v>
      </c>
      <c r="V11" s="25" t="s">
        <v>10</v>
      </c>
      <c r="W11" s="25" t="s">
        <v>11</v>
      </c>
      <c r="X11" s="25" t="s">
        <v>9</v>
      </c>
      <c r="Y11" s="25" t="s">
        <v>10</v>
      </c>
      <c r="Z11" s="25" t="s">
        <v>11</v>
      </c>
      <c r="AA11" s="25" t="s">
        <v>9</v>
      </c>
      <c r="AB11" s="25" t="s">
        <v>10</v>
      </c>
      <c r="AC11" s="25" t="s">
        <v>11</v>
      </c>
      <c r="AD11" s="198"/>
      <c r="AE11" s="198"/>
      <c r="AF11" s="198"/>
      <c r="AG11" s="198"/>
      <c r="AH11" s="198"/>
      <c r="AI11" s="325"/>
    </row>
    <row r="12" spans="1:35" s="208" customFormat="1" ht="28.5" customHeight="1" x14ac:dyDescent="0.2">
      <c r="A12" s="261" t="e">
        <f>'FRACCION I 2019'!A11</f>
        <v>#REF!</v>
      </c>
      <c r="B12" s="748" t="str">
        <f>'HOJA DE TRABAJO DE LA IES'!D52</f>
        <v>SUBSIDIOS FEDERALES PARA ORGANISMOS DESCENTRALIZADOS ESTATALES             U006</v>
      </c>
      <c r="C12" s="209">
        <f>U13</f>
        <v>1005.0952600000001</v>
      </c>
      <c r="D12" s="210">
        <f>V13</f>
        <v>3324.7788100000002</v>
      </c>
      <c r="E12" s="211">
        <f>W13</f>
        <v>8191.2115000000003</v>
      </c>
      <c r="F12" s="212"/>
      <c r="G12" s="209">
        <f>X13</f>
        <v>755.03098</v>
      </c>
      <c r="H12" s="213">
        <f>Y13</f>
        <v>11154.338830000001</v>
      </c>
      <c r="I12" s="214">
        <f>Z13</f>
        <v>25297.55154</v>
      </c>
      <c r="J12" s="212"/>
      <c r="K12" s="215">
        <f>AA13</f>
        <v>0</v>
      </c>
      <c r="L12" s="213">
        <f>AB13</f>
        <v>0</v>
      </c>
      <c r="M12" s="214">
        <f>AC13</f>
        <v>0</v>
      </c>
      <c r="N12" s="216"/>
      <c r="O12" s="217">
        <f>C12+G12+K12</f>
        <v>1760.1262400000001</v>
      </c>
      <c r="P12" s="218">
        <f>O12+D12+H12+L12</f>
        <v>16239.243880000002</v>
      </c>
      <c r="Q12" s="219">
        <f>P12+E12+I12+M12</f>
        <v>49728.00692</v>
      </c>
      <c r="S12" s="298"/>
      <c r="T12" s="324"/>
      <c r="U12" s="198"/>
      <c r="V12" s="198"/>
      <c r="W12" s="198"/>
      <c r="X12" s="198"/>
      <c r="Y12" s="198"/>
      <c r="Z12" s="198"/>
      <c r="AA12" s="198"/>
      <c r="AB12" s="198"/>
      <c r="AC12" s="198"/>
      <c r="AD12" s="198"/>
      <c r="AE12" s="198"/>
      <c r="AF12" s="198"/>
      <c r="AG12" s="198"/>
      <c r="AH12" s="198"/>
      <c r="AI12" s="325"/>
    </row>
    <row r="13" spans="1:35" s="208" customFormat="1" ht="18" customHeight="1" x14ac:dyDescent="0.2">
      <c r="A13" s="262"/>
      <c r="B13" s="748"/>
      <c r="C13" s="220"/>
      <c r="D13" s="221"/>
      <c r="E13" s="222"/>
      <c r="F13" s="221"/>
      <c r="G13" s="220"/>
      <c r="H13" s="223"/>
      <c r="I13" s="197"/>
      <c r="J13" s="221"/>
      <c r="K13" s="224"/>
      <c r="L13" s="223"/>
      <c r="M13" s="197"/>
      <c r="N13" s="216"/>
      <c r="O13" s="225"/>
      <c r="P13" s="216"/>
      <c r="Q13" s="226"/>
      <c r="S13" s="298"/>
      <c r="T13" s="324"/>
      <c r="U13" s="326">
        <f>1005095.26/1000</f>
        <v>1005.0952600000001</v>
      </c>
      <c r="V13" s="326">
        <f>3324778.81/1000</f>
        <v>3324.7788100000002</v>
      </c>
      <c r="W13" s="326">
        <f>8191211.5/1000</f>
        <v>8191.2115000000003</v>
      </c>
      <c r="X13" s="326">
        <f>755030.98/1000</f>
        <v>755.03098</v>
      </c>
      <c r="Y13" s="326">
        <f>11154338.83/1000</f>
        <v>11154.338830000001</v>
      </c>
      <c r="Z13" s="326">
        <f>25297551.54/1000</f>
        <v>25297.55154</v>
      </c>
      <c r="AA13" s="326">
        <v>0</v>
      </c>
      <c r="AB13" s="326">
        <v>0</v>
      </c>
      <c r="AC13" s="326">
        <v>0</v>
      </c>
      <c r="AD13" s="198"/>
      <c r="AE13" s="198"/>
      <c r="AF13" s="198"/>
      <c r="AG13" s="198"/>
      <c r="AH13" s="198"/>
      <c r="AI13" s="325"/>
    </row>
    <row r="14" spans="1:35" s="208" customFormat="1" ht="18" customHeight="1" x14ac:dyDescent="0.2">
      <c r="A14" s="262"/>
      <c r="B14" s="228"/>
      <c r="C14" s="220"/>
      <c r="D14" s="221"/>
      <c r="E14" s="197"/>
      <c r="F14" s="221"/>
      <c r="G14" s="220"/>
      <c r="H14" s="221"/>
      <c r="I14" s="197"/>
      <c r="J14" s="221"/>
      <c r="K14" s="229"/>
      <c r="L14" s="216"/>
      <c r="M14" s="230"/>
      <c r="N14" s="216"/>
      <c r="O14" s="229"/>
      <c r="P14" s="216"/>
      <c r="Q14" s="226"/>
      <c r="S14" s="298"/>
      <c r="T14" s="324"/>
      <c r="U14" s="227"/>
      <c r="V14" s="227"/>
      <c r="W14" s="227"/>
      <c r="X14" s="227"/>
      <c r="Y14" s="227"/>
      <c r="Z14" s="227"/>
      <c r="AA14" s="227"/>
      <c r="AB14" s="227"/>
      <c r="AC14" s="227"/>
      <c r="AD14" s="198"/>
      <c r="AE14" s="198"/>
      <c r="AF14" s="198"/>
      <c r="AG14" s="198"/>
      <c r="AH14" s="198"/>
      <c r="AI14" s="325"/>
    </row>
    <row r="15" spans="1:35" s="208" customFormat="1" ht="23.1" customHeight="1" x14ac:dyDescent="0.2">
      <c r="A15" s="261" t="s">
        <v>181</v>
      </c>
      <c r="B15" s="748" t="str">
        <f>'HOJA DE TRABAJO DE LA IES'!D53</f>
        <v>CARRERA DOCENTE                                                                                                                     U040</v>
      </c>
      <c r="C15" s="220"/>
      <c r="D15" s="221"/>
      <c r="E15" s="197"/>
      <c r="F15" s="221"/>
      <c r="G15" s="220"/>
      <c r="H15" s="221"/>
      <c r="I15" s="197"/>
      <c r="J15" s="221"/>
      <c r="K15" s="217">
        <f>'HOJA DE TRABAJO DE LA IES'!D33</f>
        <v>0</v>
      </c>
      <c r="L15" s="231">
        <f>'HOJA DE TRABAJO DE LA IES'!E33</f>
        <v>0</v>
      </c>
      <c r="M15" s="232">
        <f>'HOJA DE TRABAJO DE LA IES'!F33</f>
        <v>0</v>
      </c>
      <c r="N15" s="216"/>
      <c r="O15" s="217">
        <f>C15+G15+K15</f>
        <v>0</v>
      </c>
      <c r="P15" s="231">
        <f>O15+D15+H15+L15</f>
        <v>0</v>
      </c>
      <c r="Q15" s="233">
        <f>P15+E15+I15+M15</f>
        <v>0</v>
      </c>
      <c r="S15" s="298"/>
      <c r="T15" s="324"/>
      <c r="U15" s="198"/>
      <c r="V15" s="198"/>
      <c r="W15" s="458">
        <f>U13+V13+W13</f>
        <v>12521.085569999999</v>
      </c>
      <c r="X15" s="198"/>
      <c r="Y15" s="198"/>
      <c r="Z15" s="458">
        <f>X13+Y13+Z13</f>
        <v>37206.921350000004</v>
      </c>
      <c r="AA15" s="198"/>
      <c r="AB15" s="198"/>
      <c r="AC15" s="198">
        <f>AA13+AB13+AC13</f>
        <v>0</v>
      </c>
      <c r="AD15" s="198"/>
      <c r="AE15" s="198"/>
      <c r="AF15" s="198"/>
      <c r="AG15" s="198"/>
      <c r="AH15" s="198"/>
      <c r="AI15" s="325"/>
    </row>
    <row r="16" spans="1:35" s="208" customFormat="1" ht="23.1" customHeight="1" thickBot="1" x14ac:dyDescent="0.25">
      <c r="A16" s="262"/>
      <c r="B16" s="748"/>
      <c r="C16" s="220"/>
      <c r="D16" s="221"/>
      <c r="E16" s="197"/>
      <c r="F16" s="221"/>
      <c r="G16" s="220"/>
      <c r="H16" s="221"/>
      <c r="I16" s="197"/>
      <c r="J16" s="221"/>
      <c r="K16" s="217"/>
      <c r="L16" s="216"/>
      <c r="M16" s="230"/>
      <c r="N16" s="216"/>
      <c r="O16" s="229"/>
      <c r="P16" s="216"/>
      <c r="Q16" s="226"/>
      <c r="S16" s="298"/>
      <c r="T16" s="324"/>
      <c r="U16" s="198"/>
      <c r="V16" s="198"/>
      <c r="W16" s="198"/>
      <c r="X16" s="198"/>
      <c r="Y16" s="198"/>
      <c r="Z16" s="198"/>
      <c r="AA16" s="198"/>
      <c r="AB16" s="198"/>
      <c r="AC16" s="198"/>
      <c r="AD16" s="198"/>
      <c r="AE16" s="198"/>
      <c r="AF16" s="198"/>
      <c r="AG16" s="198"/>
      <c r="AH16" s="198"/>
      <c r="AI16" s="325"/>
    </row>
    <row r="17" spans="1:35" s="208" customFormat="1" ht="18" customHeight="1" x14ac:dyDescent="0.2">
      <c r="A17" s="262"/>
      <c r="B17" s="228"/>
      <c r="C17" s="220"/>
      <c r="D17" s="221"/>
      <c r="E17" s="197" t="s">
        <v>37</v>
      </c>
      <c r="F17" s="221"/>
      <c r="G17" s="220"/>
      <c r="H17" s="221"/>
      <c r="I17" s="197"/>
      <c r="J17" s="221"/>
      <c r="K17" s="217"/>
      <c r="L17" s="216"/>
      <c r="M17" s="230"/>
      <c r="N17" s="216"/>
      <c r="O17" s="229"/>
      <c r="P17" s="216"/>
      <c r="Q17" s="226"/>
      <c r="S17" s="298"/>
      <c r="T17" s="324"/>
      <c r="U17" s="327"/>
      <c r="V17" s="328"/>
      <c r="W17" s="328"/>
      <c r="X17" s="328"/>
      <c r="Y17" s="328"/>
      <c r="Z17" s="328"/>
      <c r="AA17" s="328"/>
      <c r="AB17" s="328"/>
      <c r="AC17" s="329"/>
      <c r="AD17" s="198"/>
      <c r="AE17" s="198"/>
      <c r="AF17" s="198"/>
      <c r="AG17" s="198"/>
      <c r="AH17" s="198"/>
      <c r="AI17" s="325"/>
    </row>
    <row r="18" spans="1:35" s="208" customFormat="1" ht="23.1" customHeight="1" x14ac:dyDescent="0.2">
      <c r="A18" s="261" t="s">
        <v>181</v>
      </c>
      <c r="B18" s="748" t="str">
        <f>'HOJA DE TRABAJO DE LA IES'!D54</f>
        <v>APOYOS A CENTROS Y ORGANIZACIONES DE EDUCACIÓN                                                  U080</v>
      </c>
      <c r="C18" s="220"/>
      <c r="D18" s="221"/>
      <c r="E18" s="197"/>
      <c r="F18" s="221"/>
      <c r="G18" s="220"/>
      <c r="H18" s="221"/>
      <c r="I18" s="197"/>
      <c r="J18" s="221"/>
      <c r="K18" s="217">
        <f>'HOJA DE TRABAJO DE LA IES'!D35</f>
        <v>0</v>
      </c>
      <c r="L18" s="231">
        <f>'HOJA DE TRABAJO DE LA IES'!E35</f>
        <v>0</v>
      </c>
      <c r="M18" s="232">
        <f>'HOJA DE TRABAJO DE LA IES'!F35</f>
        <v>0</v>
      </c>
      <c r="N18" s="216"/>
      <c r="O18" s="217">
        <f>C18+G18+K18</f>
        <v>0</v>
      </c>
      <c r="P18" s="231">
        <f>O18+D18+H18+L18</f>
        <v>0</v>
      </c>
      <c r="Q18" s="233">
        <f>P18+E18+I18+M18</f>
        <v>0</v>
      </c>
      <c r="S18" s="298"/>
      <c r="T18" s="324"/>
      <c r="U18" s="703" t="s">
        <v>209</v>
      </c>
      <c r="V18" s="704"/>
      <c r="W18" s="704"/>
      <c r="X18" s="704"/>
      <c r="Y18" s="704"/>
      <c r="Z18" s="704"/>
      <c r="AA18" s="704"/>
      <c r="AB18" s="704"/>
      <c r="AC18" s="705"/>
      <c r="AD18" s="198"/>
      <c r="AE18" s="198"/>
      <c r="AF18" s="198"/>
      <c r="AG18" s="198"/>
      <c r="AH18" s="198"/>
      <c r="AI18" s="325"/>
    </row>
    <row r="19" spans="1:35" s="208" customFormat="1" ht="23.1" customHeight="1" x14ac:dyDescent="0.2">
      <c r="A19" s="262"/>
      <c r="B19" s="748"/>
      <c r="C19" s="220"/>
      <c r="D19" s="221"/>
      <c r="E19" s="197"/>
      <c r="F19" s="221"/>
      <c r="G19" s="220"/>
      <c r="H19" s="221"/>
      <c r="I19" s="197"/>
      <c r="J19" s="221"/>
      <c r="K19" s="229"/>
      <c r="L19" s="216"/>
      <c r="M19" s="230"/>
      <c r="N19" s="216"/>
      <c r="O19" s="229"/>
      <c r="P19" s="216"/>
      <c r="Q19" s="226"/>
      <c r="S19" s="298"/>
      <c r="T19" s="324"/>
      <c r="U19" s="330"/>
      <c r="V19" s="331"/>
      <c r="W19" s="331"/>
      <c r="X19" s="331"/>
      <c r="Y19" s="331"/>
      <c r="Z19" s="331"/>
      <c r="AA19" s="331"/>
      <c r="AB19" s="331"/>
      <c r="AC19" s="332"/>
      <c r="AD19" s="198"/>
      <c r="AE19" s="198"/>
      <c r="AF19" s="198"/>
      <c r="AG19" s="198"/>
      <c r="AH19" s="198"/>
      <c r="AI19" s="325"/>
    </row>
    <row r="20" spans="1:35" s="208" customFormat="1" ht="18" customHeight="1" x14ac:dyDescent="0.2">
      <c r="A20" s="262"/>
      <c r="B20" s="311"/>
      <c r="C20" s="220"/>
      <c r="D20" s="221"/>
      <c r="E20" s="197"/>
      <c r="F20" s="221"/>
      <c r="G20" s="220"/>
      <c r="H20" s="221"/>
      <c r="I20" s="197"/>
      <c r="J20" s="221"/>
      <c r="K20" s="229"/>
      <c r="L20" s="216"/>
      <c r="M20" s="230"/>
      <c r="N20" s="216"/>
      <c r="O20" s="229"/>
      <c r="P20" s="216"/>
      <c r="Q20" s="226"/>
      <c r="S20" s="298"/>
      <c r="T20" s="324"/>
      <c r="U20" s="333"/>
      <c r="V20" s="322"/>
      <c r="W20" s="334"/>
      <c r="X20" s="322"/>
      <c r="Y20" s="334"/>
      <c r="Z20" s="697" t="s">
        <v>179</v>
      </c>
      <c r="AA20" s="699" t="s">
        <v>41</v>
      </c>
      <c r="AB20" s="701" t="s">
        <v>43</v>
      </c>
      <c r="AC20" s="335"/>
      <c r="AD20" s="198"/>
      <c r="AE20" s="198"/>
      <c r="AF20" s="198"/>
      <c r="AG20" s="198"/>
      <c r="AH20" s="198"/>
      <c r="AI20" s="325"/>
    </row>
    <row r="21" spans="1:35" s="208" customFormat="1" ht="23.1" customHeight="1" x14ac:dyDescent="0.2">
      <c r="A21" s="261" t="s">
        <v>181</v>
      </c>
      <c r="B21" s="748" t="str">
        <f>'HOJA DE TRABAJO DE LA IES'!B36:C36</f>
        <v>100 UNIVERSIDADES BENITO JUÁREZ       U083</v>
      </c>
      <c r="C21" s="220"/>
      <c r="D21" s="221"/>
      <c r="E21" s="197"/>
      <c r="F21" s="221"/>
      <c r="G21" s="220"/>
      <c r="H21" s="221"/>
      <c r="I21" s="197"/>
      <c r="J21" s="221"/>
      <c r="K21" s="217">
        <f>'HOJA DE TRABAJO DE LA IES'!D37</f>
        <v>0</v>
      </c>
      <c r="L21" s="231">
        <f>'HOJA DE TRABAJO DE LA IES'!E37</f>
        <v>0</v>
      </c>
      <c r="M21" s="232">
        <f>'HOJA DE TRABAJO DE LA IES'!F37</f>
        <v>0</v>
      </c>
      <c r="N21" s="216"/>
      <c r="O21" s="217">
        <f>C21+G21+K21</f>
        <v>0</v>
      </c>
      <c r="P21" s="231">
        <f>O21+D21+H21+L21</f>
        <v>0</v>
      </c>
      <c r="Q21" s="233">
        <f>P21+E21+I21+M21</f>
        <v>0</v>
      </c>
      <c r="S21" s="298"/>
      <c r="T21" s="324"/>
      <c r="U21" s="333"/>
      <c r="V21" s="336"/>
      <c r="W21" s="336"/>
      <c r="X21" s="336"/>
      <c r="Y21" s="336"/>
      <c r="Z21" s="698"/>
      <c r="AA21" s="700"/>
      <c r="AB21" s="702"/>
      <c r="AC21" s="335"/>
      <c r="AD21" s="198"/>
      <c r="AE21" s="198"/>
      <c r="AF21" s="198"/>
      <c r="AG21" s="198"/>
      <c r="AH21" s="198"/>
      <c r="AI21" s="325"/>
    </row>
    <row r="22" spans="1:35" s="208" customFormat="1" ht="23.1" customHeight="1" x14ac:dyDescent="0.2">
      <c r="A22" s="262"/>
      <c r="B22" s="748"/>
      <c r="C22" s="220"/>
      <c r="D22" s="221"/>
      <c r="E22" s="197"/>
      <c r="F22" s="221"/>
      <c r="G22" s="220"/>
      <c r="H22" s="221"/>
      <c r="I22" s="197"/>
      <c r="J22" s="221"/>
      <c r="K22" s="229"/>
      <c r="L22" s="216"/>
      <c r="M22" s="230"/>
      <c r="N22" s="216"/>
      <c r="O22" s="229"/>
      <c r="P22" s="216"/>
      <c r="Q22" s="226"/>
      <c r="S22" s="298"/>
      <c r="T22" s="324"/>
      <c r="U22" s="333"/>
      <c r="V22" s="322"/>
      <c r="W22" s="322"/>
      <c r="X22" s="322"/>
      <c r="Y22" s="334"/>
      <c r="Z22" s="336"/>
      <c r="AA22" s="336"/>
      <c r="AB22" s="336"/>
      <c r="AC22" s="335"/>
      <c r="AD22" s="198"/>
      <c r="AE22" s="198"/>
      <c r="AF22" s="198"/>
      <c r="AG22" s="198"/>
      <c r="AH22" s="198"/>
      <c r="AI22" s="325"/>
    </row>
    <row r="23" spans="1:35" s="208" customFormat="1" ht="18" customHeight="1" x14ac:dyDescent="0.2">
      <c r="A23" s="262"/>
      <c r="B23" s="228"/>
      <c r="C23" s="220"/>
      <c r="D23" s="221"/>
      <c r="E23" s="197"/>
      <c r="F23" s="221"/>
      <c r="G23" s="220"/>
      <c r="H23" s="221"/>
      <c r="I23" s="197"/>
      <c r="J23" s="221"/>
      <c r="K23" s="229"/>
      <c r="L23" s="216"/>
      <c r="M23" s="230"/>
      <c r="N23" s="216"/>
      <c r="O23" s="229"/>
      <c r="P23" s="216"/>
      <c r="Q23" s="226"/>
      <c r="S23" s="298"/>
      <c r="T23" s="324"/>
      <c r="U23" s="333"/>
      <c r="V23" s="337"/>
      <c r="W23" s="336"/>
      <c r="X23" s="322" t="s">
        <v>39</v>
      </c>
      <c r="Y23" s="334"/>
      <c r="Z23" s="338">
        <f>1271467715/1000</f>
        <v>1271467.7150000001</v>
      </c>
      <c r="AA23" s="339">
        <f>IF(Z23="",0,Z23/Z26)</f>
        <v>0.75866834032296937</v>
      </c>
      <c r="AB23" s="23" t="s">
        <v>44</v>
      </c>
      <c r="AC23" s="335"/>
      <c r="AD23" s="198"/>
      <c r="AE23" s="198"/>
      <c r="AF23" s="198"/>
      <c r="AG23" s="198"/>
      <c r="AH23" s="198"/>
      <c r="AI23" s="325"/>
    </row>
    <row r="24" spans="1:35" s="208" customFormat="1" ht="23.1" customHeight="1" x14ac:dyDescent="0.2">
      <c r="A24" s="261" t="s">
        <v>181</v>
      </c>
      <c r="B24" s="748" t="str">
        <f>'HOJA DE TRABAJO DE LA IES'!D56</f>
        <v>PROGRAMA PARA EL DESARROLLO PROFESIONAL DOCENTE (PRODEP)                        S247</v>
      </c>
      <c r="C24" s="220"/>
      <c r="D24" s="221"/>
      <c r="E24" s="197"/>
      <c r="F24" s="221"/>
      <c r="G24" s="220"/>
      <c r="H24" s="221"/>
      <c r="I24" s="197"/>
      <c r="J24" s="221"/>
      <c r="K24" s="217">
        <f>'HOJA DE TRABAJO DE LA IES'!D39</f>
        <v>0</v>
      </c>
      <c r="L24" s="231">
        <f>'HOJA DE TRABAJO DE LA IES'!E39</f>
        <v>0</v>
      </c>
      <c r="M24" s="232">
        <f>'HOJA DE TRABAJO DE LA IES'!F39</f>
        <v>0</v>
      </c>
      <c r="N24" s="216"/>
      <c r="O24" s="217">
        <f>C24+G24+K24</f>
        <v>0</v>
      </c>
      <c r="P24" s="231">
        <f>O24+D24+H24+L24</f>
        <v>0</v>
      </c>
      <c r="Q24" s="233">
        <f>P24+E24+I24+M24</f>
        <v>0</v>
      </c>
      <c r="S24" s="298"/>
      <c r="T24" s="324"/>
      <c r="U24" s="333"/>
      <c r="V24" s="322"/>
      <c r="W24" s="336"/>
      <c r="X24" s="340" t="s">
        <v>40</v>
      </c>
      <c r="Y24" s="322"/>
      <c r="Z24" s="338">
        <f>404452641/1000</f>
        <v>404452.641</v>
      </c>
      <c r="AA24" s="339">
        <f>IF(Z24="",0,Z24/Z26)</f>
        <v>0.2413316596770306</v>
      </c>
      <c r="AB24" s="23" t="s">
        <v>45</v>
      </c>
      <c r="AC24" s="335"/>
      <c r="AD24" s="198"/>
      <c r="AE24" s="198"/>
      <c r="AF24" s="198"/>
      <c r="AG24" s="198"/>
      <c r="AH24" s="198"/>
      <c r="AI24" s="325"/>
    </row>
    <row r="25" spans="1:35" s="208" customFormat="1" ht="23.1" customHeight="1" x14ac:dyDescent="0.2">
      <c r="A25" s="262"/>
      <c r="B25" s="748"/>
      <c r="C25" s="220"/>
      <c r="D25" s="221"/>
      <c r="E25" s="197"/>
      <c r="F25" s="221"/>
      <c r="G25" s="220"/>
      <c r="H25" s="221"/>
      <c r="I25" s="197"/>
      <c r="J25" s="221"/>
      <c r="K25" s="229"/>
      <c r="L25" s="216"/>
      <c r="M25" s="230"/>
      <c r="N25" s="216"/>
      <c r="O25" s="229"/>
      <c r="P25" s="216"/>
      <c r="Q25" s="226"/>
      <c r="S25" s="298"/>
      <c r="T25" s="324"/>
      <c r="U25" s="333"/>
      <c r="V25" s="322"/>
      <c r="W25" s="336"/>
      <c r="X25" s="322"/>
      <c r="Y25" s="322"/>
      <c r="Z25" s="322"/>
      <c r="AA25" s="322"/>
      <c r="AB25" s="23"/>
      <c r="AC25" s="335"/>
      <c r="AD25" s="198"/>
      <c r="AE25" s="198"/>
      <c r="AF25" s="198"/>
      <c r="AG25" s="198"/>
      <c r="AH25" s="198"/>
      <c r="AI25" s="325"/>
    </row>
    <row r="26" spans="1:35" s="208" customFormat="1" ht="18" customHeight="1" thickBot="1" x14ac:dyDescent="0.25">
      <c r="A26" s="262"/>
      <c r="B26" s="228"/>
      <c r="C26" s="220"/>
      <c r="D26" s="221"/>
      <c r="E26" s="197"/>
      <c r="F26" s="221"/>
      <c r="G26" s="220"/>
      <c r="H26" s="221"/>
      <c r="I26" s="197"/>
      <c r="J26" s="221"/>
      <c r="K26" s="229"/>
      <c r="L26" s="216"/>
      <c r="M26" s="230"/>
      <c r="N26" s="216"/>
      <c r="O26" s="229"/>
      <c r="P26" s="216"/>
      <c r="Q26" s="226"/>
      <c r="S26" s="298"/>
      <c r="T26" s="324"/>
      <c r="U26" s="333"/>
      <c r="V26" s="322"/>
      <c r="W26" s="336"/>
      <c r="X26" s="322" t="s">
        <v>42</v>
      </c>
      <c r="Y26" s="334"/>
      <c r="Z26" s="341">
        <f>Z23+Z24</f>
        <v>1675920.3560000001</v>
      </c>
      <c r="AA26" s="339">
        <f>AA23+AA24</f>
        <v>1</v>
      </c>
      <c r="AB26" s="23" t="s">
        <v>46</v>
      </c>
      <c r="AC26" s="335"/>
      <c r="AD26" s="198"/>
      <c r="AE26" s="198"/>
      <c r="AF26" s="198"/>
      <c r="AG26" s="198"/>
      <c r="AH26" s="198"/>
      <c r="AI26" s="325"/>
    </row>
    <row r="27" spans="1:35" s="208" customFormat="1" ht="23.1" customHeight="1" thickTop="1" thickBot="1" x14ac:dyDescent="0.25">
      <c r="A27" s="261" t="s">
        <v>181</v>
      </c>
      <c r="B27" s="748" t="str">
        <f>'HOJA DE TRABAJO DE LA IES'!D57</f>
        <v>PROGRAMA FORTALECIMIENTO DE LA CALIDAD EDUCATIVA (PFCE)                               S267</v>
      </c>
      <c r="C27" s="220"/>
      <c r="D27" s="221"/>
      <c r="E27" s="197"/>
      <c r="F27" s="221"/>
      <c r="G27" s="220"/>
      <c r="H27" s="221"/>
      <c r="I27" s="197"/>
      <c r="J27" s="221"/>
      <c r="K27" s="217">
        <f>'HOJA DE TRABAJO DE LA IES'!D41</f>
        <v>0</v>
      </c>
      <c r="L27" s="231">
        <f>'HOJA DE TRABAJO DE LA IES'!E41</f>
        <v>0</v>
      </c>
      <c r="M27" s="232">
        <f>'HOJA DE TRABAJO DE LA IES'!F41</f>
        <v>0</v>
      </c>
      <c r="N27" s="216"/>
      <c r="O27" s="217">
        <f>C27+G27+K27</f>
        <v>0</v>
      </c>
      <c r="P27" s="231">
        <f>O27+D27+H27+L27</f>
        <v>0</v>
      </c>
      <c r="Q27" s="233">
        <f>P27+E27+I27+M27</f>
        <v>0</v>
      </c>
      <c r="S27" s="298"/>
      <c r="T27" s="324"/>
      <c r="U27" s="342"/>
      <c r="V27" s="343"/>
      <c r="W27" s="343"/>
      <c r="X27" s="343"/>
      <c r="Y27" s="343"/>
      <c r="Z27" s="343"/>
      <c r="AA27" s="343"/>
      <c r="AB27" s="343"/>
      <c r="AC27" s="344"/>
      <c r="AD27" s="198"/>
      <c r="AE27" s="336"/>
      <c r="AF27" s="336"/>
      <c r="AG27" s="198"/>
      <c r="AH27" s="198"/>
      <c r="AI27" s="325"/>
    </row>
    <row r="28" spans="1:35" s="208" customFormat="1" ht="23.1" customHeight="1" x14ac:dyDescent="0.2">
      <c r="A28" s="262"/>
      <c r="B28" s="748"/>
      <c r="C28" s="220"/>
      <c r="D28" s="221"/>
      <c r="E28" s="197"/>
      <c r="F28" s="221"/>
      <c r="G28" s="220"/>
      <c r="H28" s="221"/>
      <c r="I28" s="197"/>
      <c r="J28" s="221"/>
      <c r="K28" s="229"/>
      <c r="L28" s="216"/>
      <c r="M28" s="230"/>
      <c r="N28" s="216"/>
      <c r="O28" s="229"/>
      <c r="P28" s="216"/>
      <c r="Q28" s="226"/>
      <c r="S28" s="298"/>
      <c r="T28" s="324"/>
      <c r="U28" s="198"/>
      <c r="V28" s="198"/>
      <c r="W28" s="198"/>
      <c r="X28" s="198"/>
      <c r="Y28" s="198"/>
      <c r="Z28" s="198"/>
      <c r="AA28" s="198"/>
      <c r="AB28" s="198"/>
      <c r="AC28" s="198"/>
      <c r="AD28" s="198"/>
      <c r="AE28" s="336"/>
      <c r="AF28" s="336"/>
      <c r="AG28" s="198"/>
      <c r="AH28" s="198"/>
      <c r="AI28" s="325"/>
    </row>
    <row r="29" spans="1:35" s="208" customFormat="1" ht="18" customHeight="1" x14ac:dyDescent="0.2">
      <c r="A29" s="262"/>
      <c r="B29" s="228"/>
      <c r="C29" s="220"/>
      <c r="D29" s="221"/>
      <c r="E29" s="197"/>
      <c r="F29" s="221"/>
      <c r="G29" s="220"/>
      <c r="H29" s="221"/>
      <c r="I29" s="197"/>
      <c r="J29" s="221"/>
      <c r="K29" s="229"/>
      <c r="L29" s="216"/>
      <c r="M29" s="230"/>
      <c r="N29" s="216"/>
      <c r="O29" s="229"/>
      <c r="P29" s="216"/>
      <c r="Q29" s="226"/>
      <c r="S29" s="298"/>
      <c r="T29" s="324"/>
      <c r="U29" s="336"/>
      <c r="V29" s="322"/>
      <c r="W29" s="198"/>
      <c r="X29" s="706" t="s">
        <v>65</v>
      </c>
      <c r="Y29" s="707"/>
      <c r="Z29" s="707"/>
      <c r="AA29" s="708"/>
      <c r="AB29" s="269" t="s">
        <v>165</v>
      </c>
      <c r="AC29" s="272"/>
      <c r="AD29" s="198"/>
      <c r="AE29" s="336"/>
      <c r="AF29" s="336"/>
      <c r="AG29" s="198"/>
      <c r="AH29" s="198"/>
      <c r="AI29" s="325"/>
    </row>
    <row r="30" spans="1:35" s="208" customFormat="1" ht="23.1" customHeight="1" x14ac:dyDescent="0.2">
      <c r="A30" s="261" t="s">
        <v>181</v>
      </c>
      <c r="B30" s="748" t="str">
        <f>'HOJA DE TRABAJO DE LA IES'!D58</f>
        <v>AAA</v>
      </c>
      <c r="C30" s="220"/>
      <c r="D30" s="221"/>
      <c r="E30" s="197"/>
      <c r="F30" s="221"/>
      <c r="G30" s="220"/>
      <c r="H30" s="221"/>
      <c r="I30" s="197"/>
      <c r="J30" s="221"/>
      <c r="K30" s="217">
        <f>'HOJA DE TRABAJO DE LA IES'!D43</f>
        <v>0</v>
      </c>
      <c r="L30" s="231">
        <f>'HOJA DE TRABAJO DE LA IES'!E43</f>
        <v>0</v>
      </c>
      <c r="M30" s="232">
        <f>'HOJA DE TRABAJO DE LA IES'!F43</f>
        <v>0</v>
      </c>
      <c r="N30" s="216"/>
      <c r="O30" s="217">
        <f>C30+G30+K30</f>
        <v>0</v>
      </c>
      <c r="P30" s="231">
        <f>O30+D30+H30+L30</f>
        <v>0</v>
      </c>
      <c r="Q30" s="233">
        <f>P30+E30+I30+M30</f>
        <v>0</v>
      </c>
      <c r="S30" s="298"/>
      <c r="T30" s="324"/>
      <c r="U30" s="336"/>
      <c r="V30" s="336"/>
      <c r="W30" s="198"/>
      <c r="X30" s="345" t="s">
        <v>66</v>
      </c>
      <c r="Y30" s="321" t="s">
        <v>67</v>
      </c>
      <c r="Z30" s="321" t="s">
        <v>68</v>
      </c>
      <c r="AA30" s="321" t="s">
        <v>69</v>
      </c>
      <c r="AB30" s="270" t="s">
        <v>42</v>
      </c>
      <c r="AC30" s="198"/>
      <c r="AD30" s="336"/>
      <c r="AE30" s="336"/>
      <c r="AF30" s="336"/>
      <c r="AG30" s="198"/>
      <c r="AH30" s="198"/>
      <c r="AI30" s="325"/>
    </row>
    <row r="31" spans="1:35" s="208" customFormat="1" ht="23.1" customHeight="1" x14ac:dyDescent="0.25">
      <c r="A31" s="262"/>
      <c r="B31" s="748"/>
      <c r="C31" s="220"/>
      <c r="D31" s="221"/>
      <c r="E31" s="197"/>
      <c r="F31" s="221"/>
      <c r="G31" s="220"/>
      <c r="H31" s="221"/>
      <c r="I31" s="197"/>
      <c r="J31" s="221"/>
      <c r="K31" s="229"/>
      <c r="L31" s="216"/>
      <c r="M31" s="230"/>
      <c r="N31" s="216"/>
      <c r="O31" s="229"/>
      <c r="P31" s="216"/>
      <c r="Q31" s="226"/>
      <c r="R31" s="6"/>
      <c r="S31" s="298"/>
      <c r="T31" s="324"/>
      <c r="U31" s="322"/>
      <c r="V31" s="336"/>
      <c r="W31" s="198" t="s">
        <v>64</v>
      </c>
      <c r="X31" s="346">
        <f>'FRACCIÓN II 1er 2019'!U231</f>
        <v>277250.70943999989</v>
      </c>
      <c r="Y31" s="347"/>
      <c r="Z31" s="348"/>
      <c r="AA31" s="348"/>
      <c r="AB31" s="348">
        <f>X31+Y31+Z31+AA31</f>
        <v>277250.70943999989</v>
      </c>
      <c r="AC31" s="198"/>
      <c r="AD31" s="336"/>
      <c r="AE31" s="198"/>
      <c r="AF31" s="198"/>
      <c r="AG31" s="198"/>
      <c r="AH31" s="198"/>
      <c r="AI31" s="325"/>
    </row>
    <row r="32" spans="1:35" s="208" customFormat="1" ht="18" customHeight="1" x14ac:dyDescent="0.25">
      <c r="A32" s="262"/>
      <c r="B32" s="228"/>
      <c r="C32" s="220"/>
      <c r="D32" s="221"/>
      <c r="E32" s="197"/>
      <c r="F32" s="221"/>
      <c r="G32" s="220"/>
      <c r="H32" s="221"/>
      <c r="I32" s="197"/>
      <c r="J32" s="221"/>
      <c r="K32" s="229"/>
      <c r="L32" s="216"/>
      <c r="M32" s="230"/>
      <c r="N32" s="216"/>
      <c r="O32" s="229"/>
      <c r="P32" s="216"/>
      <c r="Q32" s="226"/>
      <c r="R32" s="6"/>
      <c r="S32" s="298"/>
      <c r="T32" s="324"/>
      <c r="U32" s="336"/>
      <c r="V32" s="198"/>
      <c r="W32" s="198"/>
      <c r="X32" s="346"/>
      <c r="Y32" s="348"/>
      <c r="Z32" s="348"/>
      <c r="AA32" s="348"/>
      <c r="AB32" s="348"/>
      <c r="AC32" s="198"/>
      <c r="AD32" s="198"/>
      <c r="AE32" s="198"/>
      <c r="AF32" s="198"/>
      <c r="AG32" s="198"/>
      <c r="AH32" s="198"/>
      <c r="AI32" s="325"/>
    </row>
    <row r="33" spans="1:35" s="208" customFormat="1" ht="23.1" customHeight="1" x14ac:dyDescent="0.25">
      <c r="A33" s="749" t="s">
        <v>181</v>
      </c>
      <c r="B33" s="751" t="str">
        <f>'HOJA DE TRABAJO DE LA IES'!D59</f>
        <v>BBB</v>
      </c>
      <c r="C33" s="220"/>
      <c r="D33" s="221"/>
      <c r="E33" s="197"/>
      <c r="F33" s="221"/>
      <c r="G33" s="220"/>
      <c r="H33" s="221"/>
      <c r="I33" s="197"/>
      <c r="J33" s="221"/>
      <c r="K33" s="217">
        <f>'HOJA DE TRABAJO DE LA IES'!D45</f>
        <v>0</v>
      </c>
      <c r="L33" s="231">
        <f>'HOJA DE TRABAJO DE LA IES'!E45</f>
        <v>0</v>
      </c>
      <c r="M33" s="232">
        <f>'HOJA DE TRABAJO DE LA IES'!F45</f>
        <v>0</v>
      </c>
      <c r="N33" s="216"/>
      <c r="O33" s="217">
        <f>C33+G33+K33</f>
        <v>0</v>
      </c>
      <c r="P33" s="231">
        <f>O33+D33+H33+L33</f>
        <v>0</v>
      </c>
      <c r="Q33" s="233">
        <f>P33+E33+I33+M33</f>
        <v>0</v>
      </c>
      <c r="R33" s="6"/>
      <c r="S33" s="298"/>
      <c r="T33" s="324"/>
      <c r="U33" s="336"/>
      <c r="V33" s="198"/>
      <c r="W33" s="198" t="s">
        <v>40</v>
      </c>
      <c r="X33" s="349">
        <f>I40</f>
        <v>49728.00692</v>
      </c>
      <c r="Y33" s="350"/>
      <c r="Z33" s="350"/>
      <c r="AA33" s="350"/>
      <c r="AB33" s="350">
        <f>X33+Y33+Z33+AA33</f>
        <v>49728.00692</v>
      </c>
      <c r="AC33" s="198"/>
      <c r="AD33" s="198"/>
      <c r="AE33" s="198"/>
      <c r="AF33" s="198"/>
      <c r="AG33" s="198"/>
      <c r="AH33" s="198"/>
      <c r="AI33" s="325"/>
    </row>
    <row r="34" spans="1:35" s="208" customFormat="1" ht="23.1" customHeight="1" x14ac:dyDescent="0.25">
      <c r="A34" s="749"/>
      <c r="B34" s="751"/>
      <c r="C34" s="220"/>
      <c r="D34" s="221"/>
      <c r="E34" s="197"/>
      <c r="F34" s="221"/>
      <c r="G34" s="220"/>
      <c r="H34" s="221"/>
      <c r="I34" s="197"/>
      <c r="J34" s="221"/>
      <c r="K34" s="229"/>
      <c r="L34" s="216"/>
      <c r="M34" s="230"/>
      <c r="N34" s="216"/>
      <c r="O34" s="229"/>
      <c r="P34" s="216"/>
      <c r="Q34" s="226"/>
      <c r="R34" s="22"/>
      <c r="S34" s="298"/>
      <c r="T34" s="324"/>
      <c r="U34" s="198"/>
      <c r="V34" s="198"/>
      <c r="W34" s="198"/>
      <c r="X34" s="351"/>
      <c r="Y34" s="352"/>
      <c r="Z34" s="352"/>
      <c r="AA34" s="352"/>
      <c r="AB34" s="352"/>
      <c r="AC34" s="198"/>
      <c r="AD34" s="198"/>
      <c r="AE34" s="198"/>
      <c r="AF34" s="198"/>
      <c r="AG34" s="198"/>
      <c r="AH34" s="198"/>
      <c r="AI34" s="325"/>
    </row>
    <row r="35" spans="1:35" s="208" customFormat="1" ht="18" customHeight="1" thickBot="1" x14ac:dyDescent="0.3">
      <c r="A35" s="750"/>
      <c r="B35" s="752"/>
      <c r="C35" s="234"/>
      <c r="D35" s="235"/>
      <c r="E35" s="236"/>
      <c r="F35" s="235"/>
      <c r="G35" s="234"/>
      <c r="H35" s="235"/>
      <c r="I35" s="236"/>
      <c r="J35" s="235"/>
      <c r="K35" s="237"/>
      <c r="L35" s="238"/>
      <c r="M35" s="239"/>
      <c r="N35" s="238"/>
      <c r="O35" s="237"/>
      <c r="P35" s="238"/>
      <c r="Q35" s="240"/>
      <c r="R35" s="22"/>
      <c r="S35" s="298"/>
      <c r="T35" s="324"/>
      <c r="U35" s="198"/>
      <c r="V35" s="198"/>
      <c r="W35" s="198"/>
      <c r="X35" s="353">
        <f>X31+X33</f>
        <v>326978.7163599999</v>
      </c>
      <c r="Y35" s="354">
        <v>0</v>
      </c>
      <c r="Z35" s="354">
        <v>0</v>
      </c>
      <c r="AA35" s="354">
        <v>0</v>
      </c>
      <c r="AB35" s="354">
        <f>AB31+AB33</f>
        <v>326978.7163599999</v>
      </c>
      <c r="AC35" s="198"/>
      <c r="AD35" s="198"/>
      <c r="AE35" s="198"/>
      <c r="AF35" s="198"/>
      <c r="AG35" s="198"/>
      <c r="AH35" s="198"/>
      <c r="AI35" s="325"/>
    </row>
    <row r="36" spans="1:35" s="208" customFormat="1" ht="18" customHeight="1" x14ac:dyDescent="0.25">
      <c r="A36" s="203"/>
      <c r="B36" s="194"/>
      <c r="C36" s="194"/>
      <c r="D36" s="194"/>
      <c r="E36" s="194"/>
      <c r="F36" s="194"/>
      <c r="G36" s="194"/>
      <c r="H36" s="194"/>
      <c r="I36" s="194"/>
      <c r="J36" s="194"/>
      <c r="K36" s="206"/>
      <c r="L36" s="206"/>
      <c r="M36" s="206"/>
      <c r="N36" s="206"/>
      <c r="O36" s="206"/>
      <c r="P36" s="206"/>
      <c r="Q36" s="241"/>
      <c r="R36" s="22"/>
      <c r="S36" s="298"/>
      <c r="T36" s="324"/>
      <c r="U36" s="198"/>
      <c r="V36" s="198"/>
      <c r="W36" s="198"/>
      <c r="X36" s="355"/>
      <c r="Y36" s="355"/>
      <c r="Z36" s="355"/>
      <c r="AA36" s="198"/>
      <c r="AB36" s="198"/>
      <c r="AC36" s="198"/>
      <c r="AD36" s="198"/>
      <c r="AE36" s="198"/>
      <c r="AF36" s="198"/>
      <c r="AG36" s="198"/>
      <c r="AH36" s="198"/>
      <c r="AI36" s="325"/>
    </row>
    <row r="37" spans="1:35" s="208" customFormat="1" ht="18" customHeight="1" x14ac:dyDescent="0.25">
      <c r="A37" s="203"/>
      <c r="B37" s="194"/>
      <c r="C37" s="194"/>
      <c r="D37" s="194"/>
      <c r="E37" s="194"/>
      <c r="F37" s="194"/>
      <c r="G37" s="194"/>
      <c r="H37" s="194"/>
      <c r="I37" s="194"/>
      <c r="J37" s="194"/>
      <c r="K37" s="206"/>
      <c r="L37" s="206"/>
      <c r="M37" s="206"/>
      <c r="N37" s="206"/>
      <c r="O37" s="206"/>
      <c r="P37" s="206"/>
      <c r="Q37" s="207"/>
      <c r="R37" s="6"/>
      <c r="S37" s="298"/>
      <c r="T37" s="324"/>
      <c r="U37" s="198"/>
      <c r="V37" s="336"/>
      <c r="W37" s="336"/>
      <c r="X37" s="336"/>
      <c r="Y37" s="336"/>
      <c r="Z37" s="336"/>
      <c r="AA37" s="336"/>
      <c r="AB37" s="336"/>
      <c r="AC37" s="336"/>
      <c r="AD37" s="198"/>
      <c r="AE37" s="198"/>
      <c r="AF37" s="198"/>
      <c r="AG37" s="198"/>
      <c r="AH37" s="198"/>
      <c r="AI37" s="325"/>
    </row>
    <row r="38" spans="1:35" s="208" customFormat="1" ht="16.2" thickBot="1" x14ac:dyDescent="0.3">
      <c r="A38" s="203"/>
      <c r="B38" s="242" t="s">
        <v>20</v>
      </c>
      <c r="C38" s="243">
        <f>C12+C15+C18+C21+C24+C27+C30+C33</f>
        <v>1005.0952600000001</v>
      </c>
      <c r="D38" s="243">
        <f>D12+D15+D18+D21+D24+D27+D30+D33</f>
        <v>3324.7788100000002</v>
      </c>
      <c r="E38" s="243">
        <f>E12+E15+E18+E21+E24+E27+E30+E33</f>
        <v>8191.2115000000003</v>
      </c>
      <c r="F38" s="242"/>
      <c r="G38" s="243">
        <f>G12+G15+G18+G21+G24+G27+G30+G33</f>
        <v>755.03098</v>
      </c>
      <c r="H38" s="243">
        <f>H12+H15+H18+H21+H24+H27+H30+H33</f>
        <v>11154.338830000001</v>
      </c>
      <c r="I38" s="243">
        <f>I12+I15+I18+I21+I24+I27+I30+I33</f>
        <v>25297.55154</v>
      </c>
      <c r="J38" s="242"/>
      <c r="K38" s="243">
        <f>K12+K15+K18+K21+K24+K27+K30+K33</f>
        <v>0</v>
      </c>
      <c r="L38" s="243">
        <f>L12+L15+L18+L21+L24+L27+L30+L33</f>
        <v>0</v>
      </c>
      <c r="M38" s="243">
        <f>M12+M15+M18+M21+M24+M27+M30+M33</f>
        <v>0</v>
      </c>
      <c r="N38" s="244"/>
      <c r="O38" s="243">
        <f>O12+O15+O18+O21+O24+O27+O30+O33</f>
        <v>1760.1262400000001</v>
      </c>
      <c r="P38" s="243">
        <f>P12+P15+P18+P21+P24+P27+P30+P33</f>
        <v>16239.243880000002</v>
      </c>
      <c r="Q38" s="245">
        <f>Q12+Q15+Q18+Q21+Q24+Q27+Q30+Q33</f>
        <v>49728.00692</v>
      </c>
      <c r="R38" s="6"/>
      <c r="S38" s="298"/>
      <c r="T38" s="324"/>
      <c r="U38" s="198"/>
      <c r="V38" s="356"/>
      <c r="W38" s="357" t="s">
        <v>176</v>
      </c>
      <c r="X38" s="358"/>
      <c r="Y38" s="336"/>
      <c r="Z38" s="336"/>
      <c r="AA38" s="336"/>
      <c r="AB38" s="336"/>
      <c r="AC38" s="336"/>
      <c r="AD38" s="198"/>
      <c r="AE38" s="198"/>
      <c r="AF38" s="198"/>
      <c r="AG38" s="198"/>
      <c r="AH38" s="198"/>
      <c r="AI38" s="325"/>
    </row>
    <row r="39" spans="1:35" s="208" customFormat="1" ht="18" customHeight="1" thickTop="1" x14ac:dyDescent="0.25">
      <c r="A39" s="203"/>
      <c r="C39" s="246"/>
      <c r="D39" s="246"/>
      <c r="E39" s="246"/>
      <c r="F39" s="246"/>
      <c r="G39" s="246"/>
      <c r="H39" s="246"/>
      <c r="I39" s="246"/>
      <c r="J39" s="246"/>
      <c r="K39" s="246"/>
      <c r="L39" s="246"/>
      <c r="M39" s="246"/>
      <c r="N39" s="246"/>
      <c r="O39" s="246"/>
      <c r="P39" s="246"/>
      <c r="Q39" s="247"/>
      <c r="R39" s="5"/>
      <c r="S39" s="298"/>
      <c r="T39" s="324"/>
      <c r="U39" s="336"/>
      <c r="V39" s="359"/>
      <c r="W39" s="360" t="s">
        <v>167</v>
      </c>
      <c r="X39" s="361" t="s">
        <v>189</v>
      </c>
      <c r="Y39" s="336"/>
      <c r="Z39" s="336"/>
      <c r="AA39" s="336"/>
      <c r="AB39" s="336"/>
      <c r="AC39" s="336"/>
      <c r="AD39" s="198"/>
      <c r="AE39" s="198"/>
      <c r="AF39" s="198"/>
      <c r="AG39" s="198"/>
      <c r="AH39" s="198"/>
      <c r="AI39" s="325"/>
    </row>
    <row r="40" spans="1:35" s="208" customFormat="1" ht="18" customHeight="1" x14ac:dyDescent="0.25">
      <c r="A40" s="203"/>
      <c r="B40" s="242" t="s">
        <v>19</v>
      </c>
      <c r="C40" s="248">
        <f>C38</f>
        <v>1005.0952600000001</v>
      </c>
      <c r="D40" s="248">
        <f>D38+C40</f>
        <v>4329.8740699999998</v>
      </c>
      <c r="E40" s="248">
        <f>E38+D40</f>
        <v>12521.085569999999</v>
      </c>
      <c r="F40" s="242"/>
      <c r="G40" s="248">
        <f>G38+E40</f>
        <v>13276.116549999999</v>
      </c>
      <c r="H40" s="248">
        <f>H38+G40</f>
        <v>24430.455379999999</v>
      </c>
      <c r="I40" s="248">
        <f>I38+H40</f>
        <v>49728.00692</v>
      </c>
      <c r="J40" s="242"/>
      <c r="K40" s="248">
        <f>K38+I40</f>
        <v>49728.00692</v>
      </c>
      <c r="L40" s="248">
        <f>L38+K40</f>
        <v>49728.00692</v>
      </c>
      <c r="M40" s="248">
        <f>M38+L40</f>
        <v>49728.00692</v>
      </c>
      <c r="N40" s="244"/>
      <c r="O40" s="248">
        <f>C38+G38+K38</f>
        <v>1760.1262400000001</v>
      </c>
      <c r="P40" s="248">
        <f>D38+H38+L38+O40</f>
        <v>16239.24388</v>
      </c>
      <c r="Q40" s="249">
        <f>E38+I38+M38+P40</f>
        <v>49728.00692</v>
      </c>
      <c r="R40" s="6"/>
      <c r="S40" s="298"/>
      <c r="T40" s="324"/>
      <c r="U40" s="336"/>
      <c r="V40" s="359"/>
      <c r="W40" s="362"/>
      <c r="X40" s="363"/>
      <c r="Y40" s="336"/>
      <c r="Z40" s="336"/>
      <c r="AA40" s="336"/>
      <c r="AB40" s="336"/>
      <c r="AC40" s="336"/>
      <c r="AD40" s="198"/>
      <c r="AE40" s="198"/>
      <c r="AF40" s="198"/>
      <c r="AG40" s="198"/>
      <c r="AH40" s="198"/>
      <c r="AI40" s="325"/>
    </row>
    <row r="41" spans="1:35" s="208" customFormat="1" x14ac:dyDescent="0.25">
      <c r="A41" s="203"/>
      <c r="B41" s="242"/>
      <c r="C41" s="242"/>
      <c r="D41" s="242"/>
      <c r="E41" s="242"/>
      <c r="F41" s="242"/>
      <c r="G41" s="242"/>
      <c r="H41" s="242"/>
      <c r="I41" s="242"/>
      <c r="J41" s="242"/>
      <c r="K41" s="242"/>
      <c r="L41" s="242"/>
      <c r="M41" s="242"/>
      <c r="N41" s="244"/>
      <c r="O41" s="242"/>
      <c r="P41" s="242"/>
      <c r="Q41" s="250"/>
      <c r="R41" s="6"/>
      <c r="S41" s="298"/>
      <c r="T41" s="324"/>
      <c r="U41" s="336"/>
      <c r="V41" s="359" t="s">
        <v>171</v>
      </c>
      <c r="W41" s="364" t="s">
        <v>45</v>
      </c>
      <c r="X41" s="365">
        <f>I40</f>
        <v>49728.00692</v>
      </c>
      <c r="Y41" s="336"/>
      <c r="Z41" s="336"/>
      <c r="AA41" s="336"/>
      <c r="AB41" s="336"/>
      <c r="AC41" s="336"/>
      <c r="AD41" s="198"/>
      <c r="AE41" s="198"/>
      <c r="AF41" s="198"/>
      <c r="AG41" s="198"/>
      <c r="AH41" s="198"/>
      <c r="AI41" s="325"/>
    </row>
    <row r="42" spans="1:35" s="208" customFormat="1" x14ac:dyDescent="0.25">
      <c r="A42" s="138"/>
      <c r="B42" s="242" t="s">
        <v>78</v>
      </c>
      <c r="C42" s="251"/>
      <c r="D42" s="252"/>
      <c r="E42" s="252">
        <f>C38+D38+E38</f>
        <v>12521.085569999999</v>
      </c>
      <c r="F42" s="251"/>
      <c r="G42" s="251"/>
      <c r="H42" s="252"/>
      <c r="I42" s="252">
        <f>G38+H38+I38</f>
        <v>37206.921350000004</v>
      </c>
      <c r="J42" s="251"/>
      <c r="K42" s="251"/>
      <c r="L42" s="252"/>
      <c r="M42" s="252">
        <f>K38+L38+M38</f>
        <v>0</v>
      </c>
      <c r="N42" s="251"/>
      <c r="O42" s="251"/>
      <c r="P42" s="252"/>
      <c r="Q42" s="253">
        <f>E42+I42+M42</f>
        <v>49728.00692</v>
      </c>
      <c r="R42" s="6"/>
      <c r="S42" s="298"/>
      <c r="T42" s="324"/>
      <c r="U42" s="336"/>
      <c r="V42" s="359"/>
      <c r="W42" s="364"/>
      <c r="X42" s="363"/>
      <c r="Y42" s="336"/>
      <c r="Z42" s="336"/>
      <c r="AA42" s="336"/>
      <c r="AB42" s="336"/>
      <c r="AC42" s="336"/>
      <c r="AD42" s="198"/>
      <c r="AE42" s="198"/>
      <c r="AF42" s="198"/>
      <c r="AG42" s="198"/>
      <c r="AH42" s="198"/>
      <c r="AI42" s="325"/>
    </row>
    <row r="43" spans="1:35" s="208" customFormat="1" x14ac:dyDescent="0.25">
      <c r="A43" s="203"/>
      <c r="B43" s="194"/>
      <c r="C43" s="194"/>
      <c r="D43" s="194"/>
      <c r="E43" s="194"/>
      <c r="F43" s="194"/>
      <c r="G43" s="194"/>
      <c r="H43" s="194"/>
      <c r="I43" s="194"/>
      <c r="J43" s="194"/>
      <c r="K43" s="194"/>
      <c r="L43" s="194"/>
      <c r="M43" s="194"/>
      <c r="N43" s="194"/>
      <c r="O43" s="194"/>
      <c r="P43" s="194"/>
      <c r="Q43" s="254"/>
      <c r="R43" s="6"/>
      <c r="S43" s="297"/>
      <c r="T43" s="274"/>
      <c r="U43" s="336"/>
      <c r="V43" s="359" t="s">
        <v>171</v>
      </c>
      <c r="W43" s="364" t="s">
        <v>44</v>
      </c>
      <c r="X43" s="365">
        <f>'FRACCIÓN II 1er 2019'!U231</f>
        <v>277250.70943999989</v>
      </c>
      <c r="Y43" s="336"/>
      <c r="Z43" s="463"/>
      <c r="AA43" s="336"/>
      <c r="AB43" s="336"/>
      <c r="AC43" s="336"/>
      <c r="AD43" s="366"/>
      <c r="AE43" s="198"/>
      <c r="AF43" s="198"/>
      <c r="AG43" s="198"/>
      <c r="AH43" s="198"/>
      <c r="AI43" s="325"/>
    </row>
    <row r="44" spans="1:35" s="208" customFormat="1" x14ac:dyDescent="0.25">
      <c r="A44" s="255"/>
      <c r="B44" s="256"/>
      <c r="C44" s="256"/>
      <c r="D44" s="256"/>
      <c r="E44" s="256"/>
      <c r="F44" s="256"/>
      <c r="G44" s="256"/>
      <c r="H44" s="256"/>
      <c r="I44" s="256"/>
      <c r="J44" s="256"/>
      <c r="K44" s="256"/>
      <c r="L44" s="256"/>
      <c r="M44" s="256"/>
      <c r="N44" s="256"/>
      <c r="O44" s="256"/>
      <c r="P44" s="256"/>
      <c r="Q44" s="257"/>
      <c r="R44" s="6"/>
      <c r="S44" s="297"/>
      <c r="T44" s="274"/>
      <c r="U44" s="336"/>
      <c r="V44" s="367"/>
      <c r="W44" s="368"/>
      <c r="X44" s="369"/>
      <c r="Y44" s="198"/>
      <c r="Z44" s="198"/>
      <c r="AA44" s="198"/>
      <c r="AB44" s="198"/>
      <c r="AC44" s="198"/>
      <c r="AD44" s="198"/>
      <c r="AE44" s="198"/>
      <c r="AF44" s="198"/>
      <c r="AG44" s="198"/>
      <c r="AH44" s="198"/>
      <c r="AI44" s="325"/>
    </row>
    <row r="45" spans="1:35" s="208" customFormat="1" ht="13.8" thickBot="1" x14ac:dyDescent="0.3">
      <c r="A45" s="258"/>
      <c r="B45" s="259"/>
      <c r="C45" s="259"/>
      <c r="D45" s="259"/>
      <c r="E45" s="259"/>
      <c r="F45" s="259"/>
      <c r="G45" s="259"/>
      <c r="H45" s="259"/>
      <c r="I45" s="259"/>
      <c r="J45" s="259"/>
      <c r="K45" s="259"/>
      <c r="L45" s="259"/>
      <c r="M45" s="259"/>
      <c r="N45" s="259"/>
      <c r="O45" s="259"/>
      <c r="P45" s="259"/>
      <c r="Q45" s="260"/>
      <c r="R45" s="6"/>
      <c r="S45" s="297"/>
      <c r="T45" s="274"/>
      <c r="U45" s="336"/>
      <c r="V45" s="367" t="s">
        <v>172</v>
      </c>
      <c r="W45" s="364" t="s">
        <v>46</v>
      </c>
      <c r="X45" s="370">
        <f>'FRACCION I 2019'!X11</f>
        <v>1241810</v>
      </c>
      <c r="Y45" s="198"/>
      <c r="Z45" s="198"/>
      <c r="AA45" s="198"/>
      <c r="AB45" s="198"/>
      <c r="AC45" s="198"/>
      <c r="AD45" s="198"/>
      <c r="AE45" s="198"/>
      <c r="AF45" s="198"/>
      <c r="AG45" s="198"/>
      <c r="AH45" s="198"/>
      <c r="AI45" s="325"/>
    </row>
    <row r="46" spans="1:35" x14ac:dyDescent="0.25">
      <c r="S46" s="299"/>
      <c r="T46" s="371"/>
      <c r="V46" s="367"/>
      <c r="W46" s="362"/>
      <c r="X46" s="363"/>
      <c r="AI46" s="295"/>
    </row>
    <row r="47" spans="1:35" s="208" customFormat="1" ht="13.8" thickBot="1" x14ac:dyDescent="0.3">
      <c r="A47" s="6"/>
      <c r="B47" s="6"/>
      <c r="C47" s="6"/>
      <c r="D47" s="6"/>
      <c r="E47" s="6"/>
      <c r="F47" s="6"/>
      <c r="G47" s="6"/>
      <c r="H47" s="6"/>
      <c r="I47" s="6"/>
      <c r="J47" s="6"/>
      <c r="K47" s="6"/>
      <c r="L47" s="6"/>
      <c r="M47" s="6"/>
      <c r="N47" s="6"/>
      <c r="O47" s="6"/>
      <c r="P47" s="6"/>
      <c r="Q47" s="6"/>
      <c r="R47" s="6"/>
      <c r="S47" s="299"/>
      <c r="T47" s="371"/>
      <c r="U47" s="198"/>
      <c r="V47" s="372" t="s">
        <v>173</v>
      </c>
      <c r="W47" s="362"/>
      <c r="X47" s="373">
        <f>+X41+X43-X45</f>
        <v>-914831.28364000004</v>
      </c>
      <c r="Y47" s="198"/>
      <c r="Z47" s="198"/>
      <c r="AA47" s="198"/>
      <c r="AB47" s="198"/>
      <c r="AC47" s="198"/>
      <c r="AD47" s="198"/>
      <c r="AE47" s="198"/>
      <c r="AF47" s="198"/>
      <c r="AG47" s="198"/>
      <c r="AH47" s="198"/>
      <c r="AI47" s="325"/>
    </row>
    <row r="48" spans="1:35" s="208" customFormat="1" ht="13.8" thickTop="1" x14ac:dyDescent="0.25">
      <c r="A48" s="6"/>
      <c r="B48" s="6"/>
      <c r="C48" s="6"/>
      <c r="D48" s="6"/>
      <c r="E48" s="6"/>
      <c r="F48" s="6"/>
      <c r="G48" s="6"/>
      <c r="H48" s="6"/>
      <c r="I48" s="6"/>
      <c r="J48" s="6"/>
      <c r="K48" s="6"/>
      <c r="L48" s="6"/>
      <c r="M48" s="6"/>
      <c r="N48" s="6"/>
      <c r="O48" s="6"/>
      <c r="P48" s="6"/>
      <c r="Q48" s="6"/>
      <c r="R48" s="6"/>
      <c r="S48" s="299"/>
      <c r="T48" s="371"/>
      <c r="U48" s="198"/>
      <c r="V48" s="374"/>
      <c r="W48" s="374"/>
      <c r="X48" s="375"/>
      <c r="Y48" s="198"/>
      <c r="Z48" s="198"/>
      <c r="AA48" s="198"/>
      <c r="AB48" s="198"/>
      <c r="AC48" s="198"/>
      <c r="AD48" s="198"/>
      <c r="AE48" s="198"/>
      <c r="AF48" s="198"/>
      <c r="AG48" s="198"/>
      <c r="AH48" s="198"/>
      <c r="AI48" s="325"/>
    </row>
    <row r="49" spans="1:36" s="208" customFormat="1" x14ac:dyDescent="0.25">
      <c r="A49" s="6"/>
      <c r="B49" s="6"/>
      <c r="C49" s="6"/>
      <c r="D49" s="6"/>
      <c r="E49" s="6"/>
      <c r="F49" s="6"/>
      <c r="G49" s="6"/>
      <c r="H49" s="6"/>
      <c r="I49" s="6"/>
      <c r="J49" s="6"/>
      <c r="K49" s="6"/>
      <c r="L49" s="6"/>
      <c r="M49" s="6"/>
      <c r="N49" s="6"/>
      <c r="O49" s="6"/>
      <c r="P49" s="6"/>
      <c r="Q49" s="6"/>
      <c r="R49" s="6"/>
      <c r="S49" s="297"/>
      <c r="T49" s="274"/>
      <c r="U49" s="336"/>
      <c r="V49" s="336"/>
      <c r="W49" s="336"/>
      <c r="X49" s="336"/>
      <c r="Y49" s="336"/>
      <c r="Z49" s="336"/>
      <c r="AA49" s="336"/>
      <c r="AB49" s="336"/>
      <c r="AC49" s="336"/>
      <c r="AD49" s="336"/>
      <c r="AE49" s="198"/>
      <c r="AF49" s="198"/>
      <c r="AG49" s="198"/>
      <c r="AH49" s="198"/>
      <c r="AI49" s="325"/>
    </row>
    <row r="50" spans="1:36" s="208" customFormat="1" x14ac:dyDescent="0.25">
      <c r="A50" s="6"/>
      <c r="B50" s="6"/>
      <c r="C50" s="6"/>
      <c r="D50" s="6"/>
      <c r="E50" s="6"/>
      <c r="F50" s="6"/>
      <c r="G50" s="6"/>
      <c r="H50" s="6"/>
      <c r="I50" s="6"/>
      <c r="J50" s="6"/>
      <c r="K50" s="6"/>
      <c r="L50" s="6"/>
      <c r="M50" s="6"/>
      <c r="N50" s="6"/>
      <c r="O50" s="6"/>
      <c r="P50" s="6"/>
      <c r="Q50" s="6"/>
      <c r="R50" s="6"/>
      <c r="S50" s="297"/>
      <c r="T50" s="295"/>
      <c r="U50" s="295"/>
      <c r="V50" s="295"/>
      <c r="W50" s="295"/>
      <c r="X50" s="295"/>
      <c r="Y50" s="295"/>
      <c r="Z50" s="295"/>
      <c r="AA50" s="295"/>
      <c r="AB50" s="295"/>
      <c r="AC50" s="295"/>
      <c r="AD50" s="295"/>
      <c r="AE50" s="295"/>
      <c r="AF50" s="295"/>
      <c r="AG50" s="295"/>
      <c r="AH50" s="295"/>
      <c r="AI50" s="295"/>
      <c r="AJ50" s="6"/>
    </row>
  </sheetData>
  <mergeCells count="37">
    <mergeCell ref="B30:B31"/>
    <mergeCell ref="A33:A35"/>
    <mergeCell ref="B33:B35"/>
    <mergeCell ref="B12:B13"/>
    <mergeCell ref="U3:AC3"/>
    <mergeCell ref="B21:B22"/>
    <mergeCell ref="AA10:AC10"/>
    <mergeCell ref="U10:W10"/>
    <mergeCell ref="X10:Z10"/>
    <mergeCell ref="B15:B16"/>
    <mergeCell ref="B18:B19"/>
    <mergeCell ref="B27:B28"/>
    <mergeCell ref="B24:B25"/>
    <mergeCell ref="X8:Z9"/>
    <mergeCell ref="AA7:AC7"/>
    <mergeCell ref="AA8:AC9"/>
    <mergeCell ref="T1:AI1"/>
    <mergeCell ref="A6:M6"/>
    <mergeCell ref="O6:Q6"/>
    <mergeCell ref="A7:A9"/>
    <mergeCell ref="B7:B9"/>
    <mergeCell ref="O7:Q8"/>
    <mergeCell ref="C7:M7"/>
    <mergeCell ref="C8:E8"/>
    <mergeCell ref="G8:I8"/>
    <mergeCell ref="K8:M8"/>
    <mergeCell ref="AE5:AH8"/>
    <mergeCell ref="U5:AC5"/>
    <mergeCell ref="U7:W7"/>
    <mergeCell ref="U6:AC6"/>
    <mergeCell ref="U8:W9"/>
    <mergeCell ref="X7:Z7"/>
    <mergeCell ref="Z20:Z21"/>
    <mergeCell ref="AA20:AA21"/>
    <mergeCell ref="AB20:AB21"/>
    <mergeCell ref="U18:AC18"/>
    <mergeCell ref="X29:AA29"/>
  </mergeCells>
  <printOptions horizontalCentered="1"/>
  <pageMargins left="0.70866141732283472" right="0.70866141732283472" top="0.74803149606299213" bottom="0" header="0.31496062992125984" footer="0.31496062992125984"/>
  <pageSetup scale="61" fitToWidth="2" orientation="landscape" r:id="rId1"/>
  <colBreaks count="1" manualBreakCount="1">
    <brk id="18" max="57"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J50"/>
  <sheetViews>
    <sheetView topLeftCell="D25" zoomScale="120" zoomScaleNormal="120" workbookViewId="0">
      <selection activeCell="X41" sqref="X41"/>
    </sheetView>
  </sheetViews>
  <sheetFormatPr baseColWidth="10" defaultColWidth="11.44140625" defaultRowHeight="13.2" x14ac:dyDescent="0.25"/>
  <cols>
    <col min="1" max="1" width="13.88671875" style="6" customWidth="1"/>
    <col min="2" max="2" width="33" style="6" customWidth="1"/>
    <col min="3" max="3" width="11.6640625" style="6" customWidth="1"/>
    <col min="4" max="4" width="12.88671875" style="6" customWidth="1"/>
    <col min="5" max="5" width="13" style="6" customWidth="1"/>
    <col min="6" max="6" width="0.88671875" style="6" customWidth="1"/>
    <col min="7" max="8" width="12.33203125" style="6" customWidth="1"/>
    <col min="9" max="9" width="12.6640625" style="6" customWidth="1"/>
    <col min="10" max="10" width="0.88671875" style="6" customWidth="1"/>
    <col min="11" max="11" width="11.88671875" style="6" customWidth="1"/>
    <col min="12" max="13" width="12.6640625" style="6" customWidth="1"/>
    <col min="14" max="14" width="0.88671875" style="6" customWidth="1"/>
    <col min="15" max="15" width="13.5546875" style="6" customWidth="1"/>
    <col min="16" max="16" width="13.33203125" style="6" customWidth="1"/>
    <col min="17" max="17" width="16" style="6" customWidth="1"/>
    <col min="18" max="18" width="4.6640625" style="6" customWidth="1"/>
    <col min="19" max="19" width="1.44140625" style="6" customWidth="1"/>
    <col min="20" max="20" width="4.33203125" style="198" customWidth="1"/>
    <col min="21" max="29" width="13.88671875" style="198" customWidth="1"/>
    <col min="30" max="30" width="10.5546875" style="198" bestFit="1" customWidth="1"/>
    <col min="31" max="32" width="11.44140625" style="198"/>
    <col min="33" max="33" width="10" style="198" customWidth="1"/>
    <col min="34" max="34" width="4" style="198" customWidth="1"/>
    <col min="35" max="35" width="1.44140625" style="198" customWidth="1"/>
    <col min="36" max="16384" width="11.44140625" style="6"/>
  </cols>
  <sheetData>
    <row r="1" spans="1:35" s="198" customFormat="1" ht="20.25" customHeight="1" x14ac:dyDescent="0.25">
      <c r="A1" s="291" t="s">
        <v>145</v>
      </c>
      <c r="B1" s="293"/>
      <c r="C1" s="293"/>
      <c r="D1" s="293"/>
      <c r="E1" s="293"/>
      <c r="F1" s="293"/>
      <c r="G1" s="293"/>
      <c r="H1" s="293"/>
      <c r="I1" s="293"/>
      <c r="J1" s="293"/>
      <c r="K1" s="293"/>
      <c r="L1" s="293"/>
      <c r="M1" s="293"/>
      <c r="N1" s="293"/>
      <c r="O1" s="293"/>
      <c r="P1" s="293"/>
      <c r="Q1" s="293"/>
      <c r="R1" s="275"/>
      <c r="S1" s="294"/>
      <c r="T1" s="709" t="s">
        <v>144</v>
      </c>
      <c r="U1" s="709"/>
      <c r="V1" s="709"/>
      <c r="W1" s="709"/>
      <c r="X1" s="709"/>
      <c r="Y1" s="709"/>
      <c r="Z1" s="709"/>
      <c r="AA1" s="709"/>
      <c r="AB1" s="709"/>
      <c r="AC1" s="709"/>
      <c r="AD1" s="709"/>
      <c r="AE1" s="709"/>
      <c r="AF1" s="709"/>
      <c r="AG1" s="709"/>
      <c r="AH1" s="709"/>
      <c r="AI1" s="709"/>
    </row>
    <row r="2" spans="1:35" s="198" customFormat="1" ht="20.25" customHeight="1" x14ac:dyDescent="0.25">
      <c r="A2" s="291" t="s">
        <v>203</v>
      </c>
      <c r="B2" s="292"/>
      <c r="C2" s="292"/>
      <c r="D2" s="292"/>
      <c r="E2" s="292"/>
      <c r="F2" s="292"/>
      <c r="G2" s="292"/>
      <c r="H2" s="292"/>
      <c r="I2" s="292"/>
      <c r="J2" s="292"/>
      <c r="K2" s="292"/>
      <c r="L2" s="292"/>
      <c r="M2" s="292"/>
      <c r="N2" s="292"/>
      <c r="O2" s="292"/>
      <c r="P2" s="292"/>
      <c r="Q2" s="292"/>
      <c r="R2" s="63"/>
      <c r="S2" s="294"/>
      <c r="T2" s="273"/>
      <c r="AI2" s="295"/>
    </row>
    <row r="3" spans="1:35" s="198" customFormat="1" ht="20.25" customHeight="1" x14ac:dyDescent="0.25">
      <c r="A3" s="293" t="s">
        <v>14</v>
      </c>
      <c r="B3" s="292"/>
      <c r="C3" s="292"/>
      <c r="D3" s="292"/>
      <c r="E3" s="292"/>
      <c r="F3" s="292"/>
      <c r="G3" s="292"/>
      <c r="H3" s="292"/>
      <c r="I3" s="292"/>
      <c r="J3" s="292"/>
      <c r="K3" s="292"/>
      <c r="L3" s="292"/>
      <c r="M3" s="292"/>
      <c r="N3" s="292"/>
      <c r="O3" s="292"/>
      <c r="P3" s="292"/>
      <c r="Q3" s="292"/>
      <c r="R3" s="63"/>
      <c r="S3" s="294"/>
      <c r="T3" s="273"/>
      <c r="U3" s="753" t="s">
        <v>208</v>
      </c>
      <c r="V3" s="754"/>
      <c r="W3" s="754"/>
      <c r="X3" s="754"/>
      <c r="Y3" s="754"/>
      <c r="Z3" s="754"/>
      <c r="AA3" s="754"/>
      <c r="AB3" s="754"/>
      <c r="AC3" s="755"/>
      <c r="AI3" s="295"/>
    </row>
    <row r="4" spans="1:35" s="198" customFormat="1" ht="20.25" customHeight="1" x14ac:dyDescent="0.25">
      <c r="A4" s="293" t="s">
        <v>1</v>
      </c>
      <c r="B4" s="292"/>
      <c r="C4" s="292"/>
      <c r="D4" s="292"/>
      <c r="E4" s="292"/>
      <c r="F4" s="292"/>
      <c r="G4" s="292"/>
      <c r="H4" s="292"/>
      <c r="I4" s="292"/>
      <c r="J4" s="292"/>
      <c r="K4" s="292"/>
      <c r="L4" s="292"/>
      <c r="M4" s="292"/>
      <c r="N4" s="292"/>
      <c r="O4" s="292"/>
      <c r="P4" s="292"/>
      <c r="Q4" s="292"/>
      <c r="S4" s="295"/>
      <c r="T4" s="274"/>
      <c r="U4" s="63"/>
      <c r="V4" s="63"/>
      <c r="AI4" s="295"/>
    </row>
    <row r="5" spans="1:35" s="198" customFormat="1" ht="20.25" customHeight="1" x14ac:dyDescent="0.25">
      <c r="A5" s="291" t="s">
        <v>205</v>
      </c>
      <c r="B5" s="292"/>
      <c r="C5" s="292"/>
      <c r="D5" s="292"/>
      <c r="E5" s="292"/>
      <c r="F5" s="292"/>
      <c r="G5" s="292"/>
      <c r="H5" s="292"/>
      <c r="I5" s="292"/>
      <c r="J5" s="292"/>
      <c r="K5" s="292"/>
      <c r="L5" s="292"/>
      <c r="M5" s="292"/>
      <c r="N5" s="292"/>
      <c r="O5" s="292"/>
      <c r="P5" s="292"/>
      <c r="Q5" s="292"/>
      <c r="S5" s="295"/>
      <c r="T5" s="274"/>
      <c r="U5" s="733" t="s">
        <v>38</v>
      </c>
      <c r="V5" s="734"/>
      <c r="W5" s="734"/>
      <c r="X5" s="734"/>
      <c r="Y5" s="734"/>
      <c r="Z5" s="734"/>
      <c r="AA5" s="734"/>
      <c r="AB5" s="734"/>
      <c r="AC5" s="735"/>
      <c r="AE5" s="732" t="s">
        <v>157</v>
      </c>
      <c r="AF5" s="732"/>
      <c r="AG5" s="732"/>
      <c r="AH5" s="732"/>
      <c r="AI5" s="295"/>
    </row>
    <row r="6" spans="1:35" ht="17.399999999999999" x14ac:dyDescent="0.3">
      <c r="A6" s="710" t="s">
        <v>175</v>
      </c>
      <c r="B6" s="711"/>
      <c r="C6" s="711"/>
      <c r="D6" s="711"/>
      <c r="E6" s="711"/>
      <c r="F6" s="711"/>
      <c r="G6" s="711"/>
      <c r="H6" s="711"/>
      <c r="I6" s="711"/>
      <c r="J6" s="711"/>
      <c r="K6" s="711"/>
      <c r="L6" s="711"/>
      <c r="M6" s="712"/>
      <c r="N6" s="139"/>
      <c r="O6" s="713" t="s">
        <v>197</v>
      </c>
      <c r="P6" s="711"/>
      <c r="Q6" s="712"/>
      <c r="R6" s="199"/>
      <c r="S6" s="296"/>
      <c r="T6" s="274"/>
      <c r="U6" s="739">
        <f>Y33</f>
        <v>119016.33104000002</v>
      </c>
      <c r="V6" s="740"/>
      <c r="W6" s="740"/>
      <c r="X6" s="740"/>
      <c r="Y6" s="740"/>
      <c r="Z6" s="740"/>
      <c r="AA6" s="740"/>
      <c r="AB6" s="740"/>
      <c r="AC6" s="741"/>
      <c r="AE6" s="732"/>
      <c r="AF6" s="732"/>
      <c r="AG6" s="732"/>
      <c r="AH6" s="732"/>
      <c r="AI6" s="295"/>
    </row>
    <row r="7" spans="1:35" ht="12.75" customHeight="1" x14ac:dyDescent="0.25">
      <c r="A7" s="714" t="s">
        <v>2</v>
      </c>
      <c r="B7" s="715" t="s">
        <v>13</v>
      </c>
      <c r="C7" s="722" t="s">
        <v>15</v>
      </c>
      <c r="D7" s="723"/>
      <c r="E7" s="723"/>
      <c r="F7" s="723"/>
      <c r="G7" s="723"/>
      <c r="H7" s="723"/>
      <c r="I7" s="723"/>
      <c r="J7" s="723"/>
      <c r="K7" s="723"/>
      <c r="L7" s="723"/>
      <c r="M7" s="724"/>
      <c r="N7" s="140"/>
      <c r="O7" s="716" t="s">
        <v>198</v>
      </c>
      <c r="P7" s="717"/>
      <c r="Q7" s="718"/>
      <c r="S7" s="297"/>
      <c r="T7" s="274"/>
      <c r="U7" s="736">
        <f>W15/U6</f>
        <v>0.24427961621694438</v>
      </c>
      <c r="V7" s="737"/>
      <c r="W7" s="738"/>
      <c r="X7" s="736">
        <f>Z15/U6</f>
        <v>0.75572038378305562</v>
      </c>
      <c r="Y7" s="737"/>
      <c r="Z7" s="738"/>
      <c r="AA7" s="736">
        <v>0</v>
      </c>
      <c r="AB7" s="737"/>
      <c r="AC7" s="738"/>
      <c r="AD7" s="323">
        <f>U7+X7+AA7</f>
        <v>1</v>
      </c>
      <c r="AE7" s="732"/>
      <c r="AF7" s="732"/>
      <c r="AG7" s="732"/>
      <c r="AH7" s="732"/>
      <c r="AI7" s="295"/>
    </row>
    <row r="8" spans="1:35" ht="12.75" customHeight="1" x14ac:dyDescent="0.25">
      <c r="A8" s="714"/>
      <c r="B8" s="715"/>
      <c r="C8" s="725" t="s">
        <v>79</v>
      </c>
      <c r="D8" s="726"/>
      <c r="E8" s="727"/>
      <c r="F8" s="133"/>
      <c r="G8" s="728" t="s">
        <v>16</v>
      </c>
      <c r="H8" s="726"/>
      <c r="I8" s="727"/>
      <c r="J8" s="134"/>
      <c r="K8" s="729" t="s">
        <v>17</v>
      </c>
      <c r="L8" s="730"/>
      <c r="M8" s="731"/>
      <c r="N8" s="135"/>
      <c r="O8" s="719"/>
      <c r="P8" s="720"/>
      <c r="Q8" s="721"/>
      <c r="S8" s="297"/>
      <c r="T8" s="274"/>
      <c r="U8" s="742">
        <f>U6*U7</f>
        <v>29073.263670000011</v>
      </c>
      <c r="V8" s="743"/>
      <c r="W8" s="744"/>
      <c r="X8" s="742">
        <f>U6*X7</f>
        <v>89943.067370000004</v>
      </c>
      <c r="Y8" s="743"/>
      <c r="Z8" s="744"/>
      <c r="AA8" s="742">
        <f>AA7*U6</f>
        <v>0</v>
      </c>
      <c r="AB8" s="743"/>
      <c r="AC8" s="744"/>
      <c r="AD8" s="271">
        <f>U8+X8+AA8</f>
        <v>119016.33104000002</v>
      </c>
      <c r="AE8" s="732"/>
      <c r="AF8" s="732"/>
      <c r="AG8" s="732"/>
      <c r="AH8" s="732"/>
      <c r="AI8" s="295"/>
    </row>
    <row r="9" spans="1:35" ht="12.75" customHeight="1" x14ac:dyDescent="0.25">
      <c r="A9" s="714"/>
      <c r="B9" s="715"/>
      <c r="C9" s="71" t="s">
        <v>27</v>
      </c>
      <c r="D9" s="71" t="s">
        <v>28</v>
      </c>
      <c r="E9" s="71" t="s">
        <v>29</v>
      </c>
      <c r="F9" s="136"/>
      <c r="G9" s="71" t="s">
        <v>27</v>
      </c>
      <c r="H9" s="71" t="s">
        <v>28</v>
      </c>
      <c r="I9" s="71" t="s">
        <v>29</v>
      </c>
      <c r="J9" s="136"/>
      <c r="K9" s="71" t="s">
        <v>27</v>
      </c>
      <c r="L9" s="71" t="s">
        <v>28</v>
      </c>
      <c r="M9" s="71" t="s">
        <v>29</v>
      </c>
      <c r="N9" s="136"/>
      <c r="O9" s="141" t="s">
        <v>161</v>
      </c>
      <c r="P9" s="141" t="s">
        <v>162</v>
      </c>
      <c r="Q9" s="142" t="s">
        <v>55</v>
      </c>
      <c r="S9" s="297"/>
      <c r="T9" s="274"/>
      <c r="U9" s="745"/>
      <c r="V9" s="746"/>
      <c r="W9" s="747"/>
      <c r="X9" s="745"/>
      <c r="Y9" s="746"/>
      <c r="Z9" s="747"/>
      <c r="AA9" s="745"/>
      <c r="AB9" s="746"/>
      <c r="AC9" s="747"/>
      <c r="AD9" s="272"/>
      <c r="AI9" s="295"/>
    </row>
    <row r="10" spans="1:35" ht="24" customHeight="1" x14ac:dyDescent="0.25">
      <c r="A10" s="200"/>
      <c r="B10" s="201"/>
      <c r="C10" s="77"/>
      <c r="D10" s="78"/>
      <c r="E10" s="79"/>
      <c r="F10" s="194"/>
      <c r="G10" s="77"/>
      <c r="H10" s="78"/>
      <c r="I10" s="79"/>
      <c r="J10" s="194"/>
      <c r="K10" s="77"/>
      <c r="L10" s="78"/>
      <c r="M10" s="79"/>
      <c r="N10" s="194"/>
      <c r="O10" s="77"/>
      <c r="P10" s="78"/>
      <c r="Q10" s="202"/>
      <c r="S10" s="297"/>
      <c r="T10" s="274"/>
      <c r="U10" s="759" t="s">
        <v>79</v>
      </c>
      <c r="V10" s="760"/>
      <c r="W10" s="761"/>
      <c r="X10" s="756" t="s">
        <v>16</v>
      </c>
      <c r="Y10" s="757"/>
      <c r="Z10" s="758"/>
      <c r="AA10" s="756" t="s">
        <v>17</v>
      </c>
      <c r="AB10" s="757"/>
      <c r="AC10" s="758"/>
      <c r="AI10" s="295"/>
    </row>
    <row r="11" spans="1:35" s="208" customFormat="1" ht="15" customHeight="1" x14ac:dyDescent="0.25">
      <c r="A11" s="203"/>
      <c r="B11" s="204"/>
      <c r="C11" s="112"/>
      <c r="D11" s="194"/>
      <c r="E11" s="137"/>
      <c r="F11" s="194"/>
      <c r="G11" s="112"/>
      <c r="H11" s="194"/>
      <c r="I11" s="137"/>
      <c r="J11" s="194"/>
      <c r="K11" s="112"/>
      <c r="L11" s="194"/>
      <c r="M11" s="137"/>
      <c r="N11" s="194"/>
      <c r="O11" s="205"/>
      <c r="P11" s="206"/>
      <c r="Q11" s="207"/>
      <c r="S11" s="298"/>
      <c r="T11" s="324"/>
      <c r="U11" s="25" t="s">
        <v>47</v>
      </c>
      <c r="V11" s="25" t="s">
        <v>52</v>
      </c>
      <c r="W11" s="25" t="s">
        <v>48</v>
      </c>
      <c r="X11" s="25" t="s">
        <v>47</v>
      </c>
      <c r="Y11" s="25" t="s">
        <v>52</v>
      </c>
      <c r="Z11" s="25" t="s">
        <v>48</v>
      </c>
      <c r="AA11" s="25" t="s">
        <v>47</v>
      </c>
      <c r="AB11" s="25" t="s">
        <v>594</v>
      </c>
      <c r="AC11" s="25" t="s">
        <v>48</v>
      </c>
      <c r="AD11" s="198"/>
      <c r="AE11" s="198"/>
      <c r="AF11" s="198"/>
      <c r="AG11" s="198"/>
      <c r="AH11" s="198"/>
      <c r="AI11" s="325"/>
    </row>
    <row r="12" spans="1:35" s="208" customFormat="1" ht="28.5" customHeight="1" x14ac:dyDescent="0.2">
      <c r="A12" s="261" t="e">
        <f>'FRACCION I 2019'!A11</f>
        <v>#REF!</v>
      </c>
      <c r="B12" s="748" t="str">
        <f>'HOJA DE TRABAJO DE LA IES'!D52</f>
        <v>SUBSIDIOS FEDERALES PARA ORGANISMOS DESCENTRALIZADOS ESTATALES             U006</v>
      </c>
      <c r="C12" s="209">
        <f>+U13</f>
        <v>10605.70405</v>
      </c>
      <c r="D12" s="210">
        <f>+V13</f>
        <v>8749.7699700000012</v>
      </c>
      <c r="E12" s="211">
        <f>+W13</f>
        <v>9717.7896500000097</v>
      </c>
      <c r="F12" s="212"/>
      <c r="G12" s="209">
        <f>+X13</f>
        <v>27897.087869999999</v>
      </c>
      <c r="H12" s="213">
        <f>+Y13</f>
        <v>28858.561100000003</v>
      </c>
      <c r="I12" s="214">
        <f>+Z13</f>
        <v>33187.418399999995</v>
      </c>
      <c r="J12" s="212"/>
      <c r="K12" s="215">
        <f>+AA13</f>
        <v>0</v>
      </c>
      <c r="L12" s="213">
        <f>AA13</f>
        <v>0</v>
      </c>
      <c r="M12" s="214">
        <f>AB13</f>
        <v>0</v>
      </c>
      <c r="N12" s="216"/>
      <c r="O12" s="217">
        <f>C12+G12+K12+'FRACCIÓN III 1er 2019'!Q12</f>
        <v>88230.798840000003</v>
      </c>
      <c r="P12" s="218">
        <f>O12+D12+H12+L12</f>
        <v>125839.12991</v>
      </c>
      <c r="Q12" s="219">
        <f>P12+E12+I12+M12</f>
        <v>168744.33796</v>
      </c>
      <c r="S12" s="298"/>
      <c r="T12" s="324"/>
      <c r="U12" s="198"/>
      <c r="V12" s="198"/>
      <c r="W12" s="198"/>
      <c r="X12" s="198"/>
      <c r="Y12" s="198"/>
      <c r="Z12" s="198"/>
      <c r="AA12" s="198"/>
      <c r="AB12" s="198"/>
      <c r="AC12" s="198"/>
      <c r="AD12" s="198"/>
      <c r="AE12" s="198"/>
      <c r="AF12" s="198"/>
      <c r="AG12" s="198"/>
      <c r="AH12" s="198"/>
      <c r="AI12" s="325"/>
    </row>
    <row r="13" spans="1:35" s="208" customFormat="1" ht="18" customHeight="1" x14ac:dyDescent="0.2">
      <c r="A13" s="262"/>
      <c r="B13" s="748"/>
      <c r="C13" s="220"/>
      <c r="D13" s="221"/>
      <c r="E13" s="222"/>
      <c r="F13" s="221"/>
      <c r="G13" s="220"/>
      <c r="H13" s="223"/>
      <c r="I13" s="197"/>
      <c r="J13" s="221"/>
      <c r="K13" s="224"/>
      <c r="L13" s="223"/>
      <c r="M13" s="197"/>
      <c r="N13" s="216"/>
      <c r="O13" s="225"/>
      <c r="P13" s="216"/>
      <c r="Q13" s="226"/>
      <c r="S13" s="298"/>
      <c r="T13" s="324"/>
      <c r="U13" s="326">
        <f>10605704.05/1000</f>
        <v>10605.70405</v>
      </c>
      <c r="V13" s="326">
        <f>8749769.97/1000</f>
        <v>8749.7699700000012</v>
      </c>
      <c r="W13" s="326">
        <f>9717789.65000001/1000</f>
        <v>9717.7896500000097</v>
      </c>
      <c r="X13" s="326">
        <f>27897087.87/1000</f>
        <v>27897.087869999999</v>
      </c>
      <c r="Y13" s="326">
        <f>28858561.1/1000</f>
        <v>28858.561100000003</v>
      </c>
      <c r="Z13" s="326">
        <f>33187418.4/1000</f>
        <v>33187.418399999995</v>
      </c>
      <c r="AA13" s="326">
        <f>AA8/3</f>
        <v>0</v>
      </c>
      <c r="AB13" s="326">
        <f>AA8/3</f>
        <v>0</v>
      </c>
      <c r="AC13" s="326">
        <f>AA8/3</f>
        <v>0</v>
      </c>
      <c r="AD13" s="198"/>
      <c r="AE13" s="198"/>
      <c r="AF13" s="198"/>
      <c r="AG13" s="198"/>
      <c r="AH13" s="198"/>
      <c r="AI13" s="325"/>
    </row>
    <row r="14" spans="1:35" s="208" customFormat="1" ht="18" customHeight="1" x14ac:dyDescent="0.2">
      <c r="A14" s="262"/>
      <c r="B14" s="228"/>
      <c r="C14" s="220"/>
      <c r="D14" s="221"/>
      <c r="E14" s="197"/>
      <c r="F14" s="221"/>
      <c r="G14" s="220"/>
      <c r="H14" s="221"/>
      <c r="I14" s="197"/>
      <c r="J14" s="221"/>
      <c r="K14" s="229"/>
      <c r="L14" s="216"/>
      <c r="M14" s="230"/>
      <c r="N14" s="216"/>
      <c r="O14" s="229"/>
      <c r="P14" s="216"/>
      <c r="Q14" s="226"/>
      <c r="S14" s="298"/>
      <c r="T14" s="324"/>
      <c r="U14" s="227"/>
      <c r="V14" s="227"/>
      <c r="W14" s="227"/>
      <c r="X14" s="227"/>
      <c r="Y14" s="227"/>
      <c r="Z14" s="227"/>
      <c r="AA14" s="227"/>
      <c r="AB14" s="227"/>
      <c r="AC14" s="227"/>
      <c r="AD14" s="198"/>
      <c r="AE14" s="198"/>
      <c r="AF14" s="198"/>
      <c r="AG14" s="198"/>
      <c r="AH14" s="198"/>
      <c r="AI14" s="325"/>
    </row>
    <row r="15" spans="1:35" s="208" customFormat="1" ht="22.5" customHeight="1" x14ac:dyDescent="0.2">
      <c r="A15" s="261" t="s">
        <v>181</v>
      </c>
      <c r="B15" s="748" t="str">
        <f>'HOJA DE TRABAJO DE LA IES'!D53</f>
        <v>CARRERA DOCENTE                                                                                                                     U040</v>
      </c>
      <c r="C15" s="220"/>
      <c r="D15" s="221"/>
      <c r="E15" s="197"/>
      <c r="F15" s="221"/>
      <c r="G15" s="220"/>
      <c r="H15" s="221"/>
      <c r="I15" s="197"/>
      <c r="J15" s="221"/>
      <c r="K15" s="217">
        <f>'HOJA DE TRABAJO DE LA IES'!H33</f>
        <v>0</v>
      </c>
      <c r="L15" s="231">
        <f>'HOJA DE TRABAJO DE LA IES'!I33</f>
        <v>0</v>
      </c>
      <c r="M15" s="232">
        <f>'HOJA DE TRABAJO DE LA IES'!J33</f>
        <v>0</v>
      </c>
      <c r="N15" s="216"/>
      <c r="O15" s="217">
        <f>'FRACCIÓN III 1er 2019'!Q15+K15</f>
        <v>0</v>
      </c>
      <c r="P15" s="231">
        <f>O15+L15</f>
        <v>0</v>
      </c>
      <c r="Q15" s="233">
        <f>P15+M15</f>
        <v>0</v>
      </c>
      <c r="S15" s="298"/>
      <c r="T15" s="324"/>
      <c r="U15" s="198"/>
      <c r="V15" s="198"/>
      <c r="W15" s="458">
        <f>U13+V13+W13</f>
        <v>29073.263670000011</v>
      </c>
      <c r="X15" s="198"/>
      <c r="Y15" s="198"/>
      <c r="Z15" s="458">
        <f>X13+Y13+Z13</f>
        <v>89943.067370000004</v>
      </c>
      <c r="AA15" s="198"/>
      <c r="AB15" s="198"/>
      <c r="AC15" s="198">
        <f>AA13+AB13+AC13</f>
        <v>0</v>
      </c>
      <c r="AD15" s="198"/>
      <c r="AE15" s="198"/>
      <c r="AF15" s="198"/>
      <c r="AG15" s="198"/>
      <c r="AH15" s="198"/>
      <c r="AI15" s="325"/>
    </row>
    <row r="16" spans="1:35" s="208" customFormat="1" ht="22.5" customHeight="1" thickBot="1" x14ac:dyDescent="0.25">
      <c r="A16" s="262"/>
      <c r="B16" s="748"/>
      <c r="C16" s="220"/>
      <c r="D16" s="221"/>
      <c r="E16" s="197"/>
      <c r="F16" s="221"/>
      <c r="G16" s="220"/>
      <c r="H16" s="221"/>
      <c r="I16" s="197"/>
      <c r="J16" s="221"/>
      <c r="K16" s="217"/>
      <c r="L16" s="216"/>
      <c r="M16" s="230"/>
      <c r="N16" s="216"/>
      <c r="O16" s="229"/>
      <c r="P16" s="216"/>
      <c r="Q16" s="226"/>
      <c r="S16" s="298"/>
      <c r="T16" s="324"/>
      <c r="U16" s="198"/>
      <c r="V16" s="198"/>
      <c r="W16" s="198"/>
      <c r="X16" s="198"/>
      <c r="Y16" s="198"/>
      <c r="Z16" s="198"/>
      <c r="AA16" s="198"/>
      <c r="AB16" s="198"/>
      <c r="AC16" s="198"/>
      <c r="AD16" s="198"/>
      <c r="AE16" s="198"/>
      <c r="AF16" s="198"/>
      <c r="AG16" s="198"/>
      <c r="AH16" s="198"/>
      <c r="AI16" s="325"/>
    </row>
    <row r="17" spans="1:35" s="208" customFormat="1" ht="18" customHeight="1" x14ac:dyDescent="0.2">
      <c r="A17" s="262"/>
      <c r="B17" s="228"/>
      <c r="C17" s="220"/>
      <c r="D17" s="221"/>
      <c r="E17" s="197"/>
      <c r="F17" s="221"/>
      <c r="G17" s="220"/>
      <c r="H17" s="221"/>
      <c r="I17" s="197"/>
      <c r="J17" s="221"/>
      <c r="K17" s="217"/>
      <c r="L17" s="216"/>
      <c r="M17" s="230"/>
      <c r="N17" s="216"/>
      <c r="O17" s="229"/>
      <c r="P17" s="216"/>
      <c r="Q17" s="226"/>
      <c r="S17" s="298"/>
      <c r="T17" s="324"/>
      <c r="U17" s="327"/>
      <c r="V17" s="328"/>
      <c r="W17" s="328"/>
      <c r="X17" s="328"/>
      <c r="Y17" s="328"/>
      <c r="Z17" s="328"/>
      <c r="AA17" s="328"/>
      <c r="AB17" s="328"/>
      <c r="AC17" s="329"/>
      <c r="AD17" s="198"/>
      <c r="AE17" s="198"/>
      <c r="AF17" s="198"/>
      <c r="AG17" s="198"/>
      <c r="AH17" s="198"/>
      <c r="AI17" s="325"/>
    </row>
    <row r="18" spans="1:35" s="208" customFormat="1" ht="22.5" customHeight="1" x14ac:dyDescent="0.2">
      <c r="A18" s="261" t="s">
        <v>181</v>
      </c>
      <c r="B18" s="748" t="str">
        <f>'HOJA DE TRABAJO DE LA IES'!D54</f>
        <v>APOYOS A CENTROS Y ORGANIZACIONES DE EDUCACIÓN                                                  U080</v>
      </c>
      <c r="C18" s="220"/>
      <c r="D18" s="221"/>
      <c r="E18" s="197"/>
      <c r="F18" s="221"/>
      <c r="G18" s="220"/>
      <c r="H18" s="221"/>
      <c r="I18" s="197"/>
      <c r="J18" s="221"/>
      <c r="K18" s="217">
        <f>'HOJA DE TRABAJO DE LA IES'!H35</f>
        <v>0</v>
      </c>
      <c r="L18" s="231">
        <f>'HOJA DE TRABAJO DE LA IES'!I35</f>
        <v>0</v>
      </c>
      <c r="M18" s="232">
        <f>'HOJA DE TRABAJO DE LA IES'!J35</f>
        <v>0</v>
      </c>
      <c r="N18" s="216"/>
      <c r="O18" s="217">
        <f>'FRACCIÓN III 1er 2019'!Q18+K18</f>
        <v>0</v>
      </c>
      <c r="P18" s="231">
        <f>O18+L18</f>
        <v>0</v>
      </c>
      <c r="Q18" s="233">
        <f>P18+M18</f>
        <v>0</v>
      </c>
      <c r="S18" s="298"/>
      <c r="T18" s="324"/>
      <c r="U18" s="703" t="s">
        <v>209</v>
      </c>
      <c r="V18" s="704"/>
      <c r="W18" s="704"/>
      <c r="X18" s="704"/>
      <c r="Y18" s="704"/>
      <c r="Z18" s="704"/>
      <c r="AA18" s="704"/>
      <c r="AB18" s="704"/>
      <c r="AC18" s="705"/>
      <c r="AD18" s="198"/>
      <c r="AE18" s="198"/>
      <c r="AF18" s="198"/>
      <c r="AG18" s="198"/>
      <c r="AH18" s="198"/>
      <c r="AI18" s="325"/>
    </row>
    <row r="19" spans="1:35" s="208" customFormat="1" ht="22.5" customHeight="1" x14ac:dyDescent="0.2">
      <c r="A19" s="262"/>
      <c r="B19" s="748"/>
      <c r="C19" s="220"/>
      <c r="D19" s="221"/>
      <c r="E19" s="197"/>
      <c r="F19" s="221"/>
      <c r="G19" s="220"/>
      <c r="H19" s="221"/>
      <c r="I19" s="197"/>
      <c r="J19" s="221"/>
      <c r="K19" s="229"/>
      <c r="L19" s="216"/>
      <c r="M19" s="230"/>
      <c r="N19" s="216"/>
      <c r="O19" s="229"/>
      <c r="P19" s="216"/>
      <c r="Q19" s="226"/>
      <c r="S19" s="298"/>
      <c r="T19" s="324"/>
      <c r="U19" s="333"/>
      <c r="V19" s="322"/>
      <c r="W19" s="322"/>
      <c r="X19" s="322"/>
      <c r="Y19" s="322"/>
      <c r="Z19" s="322"/>
      <c r="AA19" s="322"/>
      <c r="AB19" s="322"/>
      <c r="AC19" s="335"/>
      <c r="AD19" s="198"/>
      <c r="AE19" s="198"/>
      <c r="AF19" s="198"/>
      <c r="AG19" s="198"/>
      <c r="AH19" s="198"/>
      <c r="AI19" s="325"/>
    </row>
    <row r="20" spans="1:35" s="208" customFormat="1" ht="18" customHeight="1" x14ac:dyDescent="0.2">
      <c r="A20" s="262"/>
      <c r="B20" s="228"/>
      <c r="C20" s="220"/>
      <c r="D20" s="221"/>
      <c r="E20" s="197"/>
      <c r="F20" s="221"/>
      <c r="G20" s="220"/>
      <c r="H20" s="221"/>
      <c r="I20" s="197"/>
      <c r="J20" s="221"/>
      <c r="K20" s="229"/>
      <c r="L20" s="216"/>
      <c r="M20" s="230"/>
      <c r="N20" s="216"/>
      <c r="O20" s="229"/>
      <c r="P20" s="216"/>
      <c r="Q20" s="226"/>
      <c r="S20" s="298"/>
      <c r="T20" s="324"/>
      <c r="U20" s="333"/>
      <c r="V20" s="322"/>
      <c r="W20" s="334"/>
      <c r="X20" s="322"/>
      <c r="Y20" s="334"/>
      <c r="Z20" s="697" t="s">
        <v>179</v>
      </c>
      <c r="AA20" s="699" t="s">
        <v>41</v>
      </c>
      <c r="AB20" s="701" t="s">
        <v>43</v>
      </c>
      <c r="AC20" s="335"/>
      <c r="AD20" s="198"/>
      <c r="AE20" s="198"/>
      <c r="AF20" s="198"/>
      <c r="AG20" s="198"/>
      <c r="AH20" s="198"/>
      <c r="AI20" s="325"/>
    </row>
    <row r="21" spans="1:35" s="208" customFormat="1" ht="22.5" customHeight="1" x14ac:dyDescent="0.2">
      <c r="A21" s="261" t="s">
        <v>181</v>
      </c>
      <c r="B21" s="748" t="str">
        <f>'HOJA DE TRABAJO DE LA IES'!B36:C36</f>
        <v>100 UNIVERSIDADES BENITO JUÁREZ       U083</v>
      </c>
      <c r="C21" s="220"/>
      <c r="D21" s="221"/>
      <c r="E21" s="197"/>
      <c r="F21" s="221"/>
      <c r="G21" s="220"/>
      <c r="H21" s="221"/>
      <c r="I21" s="197"/>
      <c r="J21" s="221"/>
      <c r="K21" s="217">
        <f>'HOJA DE TRABAJO DE LA IES'!H37</f>
        <v>0</v>
      </c>
      <c r="L21" s="231">
        <f>'HOJA DE TRABAJO DE LA IES'!I37</f>
        <v>0</v>
      </c>
      <c r="M21" s="232">
        <f>'HOJA DE TRABAJO DE LA IES'!J37</f>
        <v>0</v>
      </c>
      <c r="N21" s="216"/>
      <c r="O21" s="217">
        <f>'FRACCIÓN III 1er 2019'!Q21+K21</f>
        <v>0</v>
      </c>
      <c r="P21" s="231">
        <f>O21+L21</f>
        <v>0</v>
      </c>
      <c r="Q21" s="233">
        <f>P21+M21</f>
        <v>0</v>
      </c>
      <c r="S21" s="298"/>
      <c r="T21" s="324"/>
      <c r="U21" s="333"/>
      <c r="V21" s="336"/>
      <c r="W21" s="336"/>
      <c r="X21" s="336"/>
      <c r="Y21" s="336"/>
      <c r="Z21" s="698"/>
      <c r="AA21" s="700"/>
      <c r="AB21" s="702"/>
      <c r="AC21" s="335"/>
      <c r="AD21" s="198"/>
      <c r="AE21" s="198"/>
      <c r="AF21" s="198"/>
      <c r="AG21" s="198"/>
      <c r="AH21" s="198"/>
      <c r="AI21" s="325"/>
    </row>
    <row r="22" spans="1:35" s="208" customFormat="1" ht="22.5" customHeight="1" x14ac:dyDescent="0.2">
      <c r="A22" s="262"/>
      <c r="B22" s="748"/>
      <c r="C22" s="220"/>
      <c r="D22" s="221"/>
      <c r="E22" s="197"/>
      <c r="F22" s="221"/>
      <c r="G22" s="220"/>
      <c r="H22" s="221"/>
      <c r="I22" s="197"/>
      <c r="J22" s="221"/>
      <c r="K22" s="229"/>
      <c r="L22" s="216"/>
      <c r="M22" s="230"/>
      <c r="N22" s="216"/>
      <c r="O22" s="229"/>
      <c r="P22" s="216"/>
      <c r="Q22" s="226"/>
      <c r="S22" s="298"/>
      <c r="T22" s="324"/>
      <c r="U22" s="333"/>
      <c r="V22" s="322"/>
      <c r="W22" s="322"/>
      <c r="X22" s="322"/>
      <c r="Y22" s="334"/>
      <c r="Z22" s="336"/>
      <c r="AA22" s="336"/>
      <c r="AB22" s="336"/>
      <c r="AC22" s="335"/>
      <c r="AD22" s="198"/>
      <c r="AE22" s="198"/>
      <c r="AF22" s="198"/>
      <c r="AG22" s="198"/>
      <c r="AH22" s="198"/>
      <c r="AI22" s="325"/>
    </row>
    <row r="23" spans="1:35" s="208" customFormat="1" ht="18" customHeight="1" x14ac:dyDescent="0.2">
      <c r="A23" s="262"/>
      <c r="B23" s="228"/>
      <c r="C23" s="220"/>
      <c r="D23" s="221"/>
      <c r="E23" s="197"/>
      <c r="F23" s="221"/>
      <c r="G23" s="220"/>
      <c r="H23" s="221"/>
      <c r="I23" s="197"/>
      <c r="J23" s="221"/>
      <c r="K23" s="229"/>
      <c r="L23" s="216"/>
      <c r="M23" s="230"/>
      <c r="N23" s="216"/>
      <c r="O23" s="229"/>
      <c r="P23" s="216"/>
      <c r="Q23" s="226"/>
      <c r="S23" s="298"/>
      <c r="T23" s="324"/>
      <c r="U23" s="333"/>
      <c r="V23" s="337"/>
      <c r="W23" s="336"/>
      <c r="X23" s="322" t="s">
        <v>39</v>
      </c>
      <c r="Y23" s="334"/>
      <c r="Z23" s="338">
        <v>1271467.7150000001</v>
      </c>
      <c r="AA23" s="339">
        <f>IF(Z23="",0,Z23/Z26)</f>
        <v>0.75866834032296937</v>
      </c>
      <c r="AB23" s="23" t="s">
        <v>44</v>
      </c>
      <c r="AC23" s="335"/>
      <c r="AD23" s="198"/>
      <c r="AE23" s="198"/>
      <c r="AF23" s="198"/>
      <c r="AG23" s="198"/>
      <c r="AH23" s="198"/>
      <c r="AI23" s="325"/>
    </row>
    <row r="24" spans="1:35" s="208" customFormat="1" ht="22.5" customHeight="1" x14ac:dyDescent="0.2">
      <c r="A24" s="261" t="s">
        <v>181</v>
      </c>
      <c r="B24" s="748" t="str">
        <f>'HOJA DE TRABAJO DE LA IES'!D56</f>
        <v>PROGRAMA PARA EL DESARROLLO PROFESIONAL DOCENTE (PRODEP)                        S247</v>
      </c>
      <c r="C24" s="220"/>
      <c r="D24" s="221"/>
      <c r="E24" s="197"/>
      <c r="F24" s="221"/>
      <c r="G24" s="220"/>
      <c r="H24" s="221"/>
      <c r="I24" s="197"/>
      <c r="J24" s="221"/>
      <c r="K24" s="217">
        <f>'HOJA DE TRABAJO DE LA IES'!H39</f>
        <v>0</v>
      </c>
      <c r="L24" s="231">
        <f>'HOJA DE TRABAJO DE LA IES'!I39</f>
        <v>0</v>
      </c>
      <c r="M24" s="232">
        <f>'HOJA DE TRABAJO DE LA IES'!J39</f>
        <v>0</v>
      </c>
      <c r="N24" s="216"/>
      <c r="O24" s="217">
        <f>'FRACCIÓN III 1er 2019'!Q24+K24</f>
        <v>0</v>
      </c>
      <c r="P24" s="231">
        <f>O24+L24</f>
        <v>0</v>
      </c>
      <c r="Q24" s="233">
        <f>P24+M24</f>
        <v>0</v>
      </c>
      <c r="S24" s="298"/>
      <c r="T24" s="324"/>
      <c r="U24" s="333"/>
      <c r="V24" s="322"/>
      <c r="W24" s="336"/>
      <c r="X24" s="340" t="s">
        <v>40</v>
      </c>
      <c r="Y24" s="322"/>
      <c r="Z24" s="338">
        <v>404452.641</v>
      </c>
      <c r="AA24" s="339">
        <f>IF(Z24="",0,Z24/Z26)</f>
        <v>0.2413316596770306</v>
      </c>
      <c r="AB24" s="23" t="s">
        <v>45</v>
      </c>
      <c r="AC24" s="335"/>
      <c r="AD24" s="198"/>
      <c r="AE24" s="198"/>
      <c r="AF24" s="198"/>
      <c r="AG24" s="198"/>
      <c r="AH24" s="198"/>
      <c r="AI24" s="325"/>
    </row>
    <row r="25" spans="1:35" s="208" customFormat="1" ht="22.5" customHeight="1" x14ac:dyDescent="0.2">
      <c r="A25" s="262"/>
      <c r="B25" s="748"/>
      <c r="C25" s="220"/>
      <c r="D25" s="221"/>
      <c r="E25" s="197"/>
      <c r="F25" s="221"/>
      <c r="G25" s="220"/>
      <c r="H25" s="221"/>
      <c r="I25" s="197"/>
      <c r="J25" s="221"/>
      <c r="K25" s="229"/>
      <c r="L25" s="216"/>
      <c r="M25" s="230"/>
      <c r="N25" s="216"/>
      <c r="O25" s="229"/>
      <c r="P25" s="216"/>
      <c r="Q25" s="226"/>
      <c r="S25" s="298"/>
      <c r="T25" s="324"/>
      <c r="U25" s="333"/>
      <c r="V25" s="322"/>
      <c r="W25" s="336"/>
      <c r="X25" s="322"/>
      <c r="Y25" s="322"/>
      <c r="Z25" s="322"/>
      <c r="AA25" s="322"/>
      <c r="AB25" s="23"/>
      <c r="AC25" s="335"/>
      <c r="AD25" s="198"/>
      <c r="AE25" s="198"/>
      <c r="AF25" s="198"/>
      <c r="AG25" s="198"/>
      <c r="AH25" s="198"/>
      <c r="AI25" s="325"/>
    </row>
    <row r="26" spans="1:35" s="208" customFormat="1" ht="18" customHeight="1" thickBot="1" x14ac:dyDescent="0.25">
      <c r="A26" s="262"/>
      <c r="B26" s="228"/>
      <c r="C26" s="220"/>
      <c r="D26" s="221"/>
      <c r="E26" s="197"/>
      <c r="F26" s="221"/>
      <c r="G26" s="220"/>
      <c r="H26" s="221"/>
      <c r="I26" s="197"/>
      <c r="J26" s="221"/>
      <c r="K26" s="229"/>
      <c r="L26" s="216"/>
      <c r="M26" s="230"/>
      <c r="N26" s="216"/>
      <c r="O26" s="229"/>
      <c r="P26" s="216"/>
      <c r="Q26" s="226"/>
      <c r="S26" s="298"/>
      <c r="T26" s="324"/>
      <c r="U26" s="333"/>
      <c r="V26" s="322"/>
      <c r="W26" s="336"/>
      <c r="X26" s="322" t="s">
        <v>42</v>
      </c>
      <c r="Y26" s="334"/>
      <c r="Z26" s="341">
        <f>Z23+Z24</f>
        <v>1675920.3560000001</v>
      </c>
      <c r="AA26" s="339">
        <f>AA23+AA24</f>
        <v>1</v>
      </c>
      <c r="AB26" s="23" t="s">
        <v>46</v>
      </c>
      <c r="AC26" s="335"/>
      <c r="AD26" s="198"/>
      <c r="AE26" s="198"/>
      <c r="AF26" s="198"/>
      <c r="AG26" s="198"/>
      <c r="AH26" s="198"/>
      <c r="AI26" s="325"/>
    </row>
    <row r="27" spans="1:35" s="208" customFormat="1" ht="22.5" customHeight="1" thickTop="1" thickBot="1" x14ac:dyDescent="0.25">
      <c r="A27" s="261" t="s">
        <v>181</v>
      </c>
      <c r="B27" s="748" t="str">
        <f>'HOJA DE TRABAJO DE LA IES'!D57</f>
        <v>PROGRAMA FORTALECIMIENTO DE LA CALIDAD EDUCATIVA (PFCE)                               S267</v>
      </c>
      <c r="C27" s="220"/>
      <c r="D27" s="221"/>
      <c r="E27" s="197"/>
      <c r="F27" s="221"/>
      <c r="G27" s="220"/>
      <c r="H27" s="221"/>
      <c r="I27" s="197"/>
      <c r="J27" s="221"/>
      <c r="K27" s="217">
        <f>'HOJA DE TRABAJO DE LA IES'!H41</f>
        <v>0</v>
      </c>
      <c r="L27" s="231">
        <f>'HOJA DE TRABAJO DE LA IES'!I41</f>
        <v>0</v>
      </c>
      <c r="M27" s="232">
        <f>'HOJA DE TRABAJO DE LA IES'!J41</f>
        <v>6077.7030000000004</v>
      </c>
      <c r="N27" s="216"/>
      <c r="O27" s="217">
        <f>'FRACCIÓN III 1er 2019'!Q27+K27</f>
        <v>0</v>
      </c>
      <c r="P27" s="231">
        <f>O27+L27</f>
        <v>0</v>
      </c>
      <c r="Q27" s="233">
        <f>P27+M27</f>
        <v>6077.7030000000004</v>
      </c>
      <c r="S27" s="298"/>
      <c r="T27" s="324"/>
      <c r="U27" s="342"/>
      <c r="V27" s="343"/>
      <c r="W27" s="343"/>
      <c r="X27" s="343"/>
      <c r="Y27" s="343"/>
      <c r="Z27" s="343"/>
      <c r="AA27" s="343"/>
      <c r="AB27" s="343"/>
      <c r="AC27" s="344"/>
      <c r="AD27" s="198"/>
      <c r="AE27" s="336"/>
      <c r="AF27" s="336"/>
      <c r="AG27" s="198"/>
      <c r="AH27" s="198"/>
      <c r="AI27" s="325"/>
    </row>
    <row r="28" spans="1:35" s="208" customFormat="1" ht="22.5" customHeight="1" x14ac:dyDescent="0.2">
      <c r="A28" s="262"/>
      <c r="B28" s="748"/>
      <c r="C28" s="220"/>
      <c r="D28" s="221"/>
      <c r="E28" s="197"/>
      <c r="F28" s="221"/>
      <c r="G28" s="220"/>
      <c r="H28" s="221"/>
      <c r="I28" s="197"/>
      <c r="J28" s="221"/>
      <c r="K28" s="229"/>
      <c r="L28" s="216"/>
      <c r="M28" s="230"/>
      <c r="N28" s="216"/>
      <c r="O28" s="229"/>
      <c r="P28" s="216"/>
      <c r="Q28" s="226"/>
      <c r="S28" s="298"/>
      <c r="T28" s="324"/>
      <c r="U28" s="198"/>
      <c r="V28" s="198"/>
      <c r="W28" s="198"/>
      <c r="X28" s="198"/>
      <c r="Y28" s="198"/>
      <c r="Z28" s="198"/>
      <c r="AA28" s="198"/>
      <c r="AB28" s="198"/>
      <c r="AC28" s="198"/>
      <c r="AD28" s="198"/>
      <c r="AE28" s="336"/>
      <c r="AF28" s="336"/>
      <c r="AG28" s="198"/>
      <c r="AH28" s="198"/>
      <c r="AI28" s="325"/>
    </row>
    <row r="29" spans="1:35" s="208" customFormat="1" ht="18" customHeight="1" x14ac:dyDescent="0.2">
      <c r="A29" s="262"/>
      <c r="B29" s="228"/>
      <c r="C29" s="220"/>
      <c r="D29" s="221"/>
      <c r="E29" s="197"/>
      <c r="F29" s="221"/>
      <c r="G29" s="220"/>
      <c r="H29" s="221"/>
      <c r="I29" s="197"/>
      <c r="J29" s="221"/>
      <c r="K29" s="229"/>
      <c r="L29" s="216"/>
      <c r="M29" s="230"/>
      <c r="N29" s="216"/>
      <c r="O29" s="229"/>
      <c r="P29" s="216"/>
      <c r="Q29" s="226"/>
      <c r="S29" s="298"/>
      <c r="T29" s="324"/>
      <c r="U29" s="336"/>
      <c r="V29" s="322"/>
      <c r="W29" s="198"/>
      <c r="X29" s="706" t="s">
        <v>65</v>
      </c>
      <c r="Y29" s="707"/>
      <c r="Z29" s="707"/>
      <c r="AA29" s="708"/>
      <c r="AB29" s="269" t="s">
        <v>165</v>
      </c>
      <c r="AC29" s="272"/>
      <c r="AD29" s="198"/>
      <c r="AE29" s="336"/>
      <c r="AF29" s="336"/>
      <c r="AG29" s="198"/>
      <c r="AH29" s="198"/>
      <c r="AI29" s="325"/>
    </row>
    <row r="30" spans="1:35" s="208" customFormat="1" ht="22.5" customHeight="1" x14ac:dyDescent="0.2">
      <c r="A30" s="261" t="s">
        <v>181</v>
      </c>
      <c r="B30" s="748" t="str">
        <f>'HOJA DE TRABAJO DE LA IES'!D58</f>
        <v>AAA</v>
      </c>
      <c r="C30" s="220"/>
      <c r="D30" s="221"/>
      <c r="E30" s="197"/>
      <c r="F30" s="221"/>
      <c r="G30" s="220"/>
      <c r="H30" s="221"/>
      <c r="I30" s="197"/>
      <c r="J30" s="221"/>
      <c r="K30" s="217">
        <f>'HOJA DE TRABAJO DE LA IES'!H43</f>
        <v>0</v>
      </c>
      <c r="L30" s="231">
        <f>'HOJA DE TRABAJO DE LA IES'!I43</f>
        <v>0</v>
      </c>
      <c r="M30" s="232">
        <f>'HOJA DE TRABAJO DE LA IES'!J43</f>
        <v>0</v>
      </c>
      <c r="N30" s="216"/>
      <c r="O30" s="217">
        <f>'FRACCIÓN III 1er 2019'!Q30+K30</f>
        <v>0</v>
      </c>
      <c r="P30" s="231">
        <f>O30+L30</f>
        <v>0</v>
      </c>
      <c r="Q30" s="233">
        <f>P30+M30</f>
        <v>0</v>
      </c>
      <c r="S30" s="298"/>
      <c r="T30" s="324"/>
      <c r="U30" s="336"/>
      <c r="V30" s="336"/>
      <c r="W30" s="198"/>
      <c r="X30" s="321" t="s">
        <v>66</v>
      </c>
      <c r="Y30" s="345" t="s">
        <v>67</v>
      </c>
      <c r="Z30" s="321" t="s">
        <v>68</v>
      </c>
      <c r="AA30" s="321" t="s">
        <v>69</v>
      </c>
      <c r="AB30" s="270" t="s">
        <v>42</v>
      </c>
      <c r="AC30" s="198"/>
      <c r="AD30" s="336"/>
      <c r="AE30" s="336"/>
      <c r="AF30" s="336"/>
      <c r="AG30" s="198"/>
      <c r="AH30" s="198"/>
      <c r="AI30" s="325"/>
    </row>
    <row r="31" spans="1:35" s="208" customFormat="1" ht="22.5" customHeight="1" x14ac:dyDescent="0.25">
      <c r="A31" s="262"/>
      <c r="B31" s="748"/>
      <c r="C31" s="220"/>
      <c r="D31" s="221"/>
      <c r="E31" s="197"/>
      <c r="F31" s="221"/>
      <c r="G31" s="220"/>
      <c r="H31" s="221"/>
      <c r="I31" s="197"/>
      <c r="J31" s="221"/>
      <c r="K31" s="229"/>
      <c r="L31" s="216"/>
      <c r="M31" s="230"/>
      <c r="N31" s="216"/>
      <c r="O31" s="229"/>
      <c r="P31" s="216"/>
      <c r="Q31" s="226"/>
      <c r="R31" s="6"/>
      <c r="S31" s="298"/>
      <c r="T31" s="324"/>
      <c r="U31" s="322"/>
      <c r="V31" s="336"/>
      <c r="W31" s="198" t="s">
        <v>64</v>
      </c>
      <c r="X31" s="348">
        <v>277250.70943999989</v>
      </c>
      <c r="Y31" s="469">
        <f>+'FRACCIÓN II 2do 2019'!U260</f>
        <v>439040.16246857221</v>
      </c>
      <c r="Z31" s="348"/>
      <c r="AA31" s="348"/>
      <c r="AB31" s="348">
        <f>X31+Y31+Z31+AA31</f>
        <v>716290.87190857204</v>
      </c>
      <c r="AC31" s="198"/>
      <c r="AD31" s="336"/>
      <c r="AE31" s="198"/>
      <c r="AF31" s="198"/>
      <c r="AG31" s="198"/>
      <c r="AH31" s="198"/>
      <c r="AI31" s="325"/>
    </row>
    <row r="32" spans="1:35" s="208" customFormat="1" ht="18" customHeight="1" x14ac:dyDescent="0.25">
      <c r="A32" s="262"/>
      <c r="B32" s="228"/>
      <c r="C32" s="220"/>
      <c r="D32" s="221"/>
      <c r="E32" s="197"/>
      <c r="F32" s="221"/>
      <c r="G32" s="220"/>
      <c r="H32" s="221"/>
      <c r="I32" s="197"/>
      <c r="J32" s="221"/>
      <c r="K32" s="229"/>
      <c r="L32" s="216"/>
      <c r="M32" s="230"/>
      <c r="N32" s="216"/>
      <c r="O32" s="229"/>
      <c r="P32" s="216"/>
      <c r="Q32" s="226"/>
      <c r="R32" s="6"/>
      <c r="S32" s="298"/>
      <c r="T32" s="324"/>
      <c r="U32" s="336"/>
      <c r="V32" s="198"/>
      <c r="W32" s="198"/>
      <c r="X32" s="348"/>
      <c r="Y32" s="346"/>
      <c r="Z32" s="348"/>
      <c r="AA32" s="348"/>
      <c r="AB32" s="348"/>
      <c r="AC32" s="198"/>
      <c r="AD32" s="198"/>
      <c r="AE32" s="198"/>
      <c r="AF32" s="198"/>
      <c r="AG32" s="198"/>
      <c r="AH32" s="198"/>
      <c r="AI32" s="325"/>
    </row>
    <row r="33" spans="1:35" s="208" customFormat="1" ht="22.5" customHeight="1" x14ac:dyDescent="0.25">
      <c r="A33" s="749" t="s">
        <v>181</v>
      </c>
      <c r="B33" s="751" t="str">
        <f>'HOJA DE TRABAJO DE LA IES'!D59</f>
        <v>BBB</v>
      </c>
      <c r="C33" s="220"/>
      <c r="D33" s="221"/>
      <c r="E33" s="197"/>
      <c r="F33" s="221"/>
      <c r="G33" s="220"/>
      <c r="H33" s="221"/>
      <c r="I33" s="197"/>
      <c r="J33" s="221"/>
      <c r="K33" s="217">
        <f>'HOJA DE TRABAJO DE LA IES'!H45</f>
        <v>0</v>
      </c>
      <c r="L33" s="231">
        <f>'HOJA DE TRABAJO DE LA IES'!I45</f>
        <v>0</v>
      </c>
      <c r="M33" s="232">
        <f>'HOJA DE TRABAJO DE LA IES'!J45</f>
        <v>0</v>
      </c>
      <c r="N33" s="216"/>
      <c r="O33" s="217">
        <f>'FRACCIÓN III 1er 2019'!Q33+K33</f>
        <v>0</v>
      </c>
      <c r="P33" s="231">
        <f>O33+L33</f>
        <v>0</v>
      </c>
      <c r="Q33" s="233">
        <f>P33+M33</f>
        <v>0</v>
      </c>
      <c r="R33" s="6"/>
      <c r="S33" s="298"/>
      <c r="T33" s="324"/>
      <c r="U33" s="336"/>
      <c r="V33" s="198"/>
      <c r="W33" s="198" t="s">
        <v>40</v>
      </c>
      <c r="X33" s="350">
        <v>49728.00692</v>
      </c>
      <c r="Y33" s="349">
        <f>+W15+Z15</f>
        <v>119016.33104000002</v>
      </c>
      <c r="Z33" s="350"/>
      <c r="AA33" s="350"/>
      <c r="AB33" s="350">
        <f>X33+Y33+Z33+AA33</f>
        <v>168744.33796000003</v>
      </c>
      <c r="AC33" s="198"/>
      <c r="AD33" s="198"/>
      <c r="AE33" s="198"/>
      <c r="AF33" s="198"/>
      <c r="AG33" s="198"/>
      <c r="AH33" s="198"/>
      <c r="AI33" s="325"/>
    </row>
    <row r="34" spans="1:35" s="208" customFormat="1" ht="22.5" customHeight="1" x14ac:dyDescent="0.25">
      <c r="A34" s="749"/>
      <c r="B34" s="751"/>
      <c r="C34" s="220"/>
      <c r="D34" s="221"/>
      <c r="E34" s="197"/>
      <c r="F34" s="221"/>
      <c r="G34" s="220"/>
      <c r="H34" s="221"/>
      <c r="I34" s="197"/>
      <c r="J34" s="221"/>
      <c r="K34" s="229"/>
      <c r="L34" s="216"/>
      <c r="M34" s="230"/>
      <c r="N34" s="216"/>
      <c r="O34" s="229"/>
      <c r="P34" s="216"/>
      <c r="Q34" s="226"/>
      <c r="R34" s="22"/>
      <c r="S34" s="298"/>
      <c r="T34" s="324"/>
      <c r="U34" s="198"/>
      <c r="V34" s="198"/>
      <c r="W34" s="198"/>
      <c r="X34" s="352"/>
      <c r="Y34" s="351"/>
      <c r="Z34" s="352"/>
      <c r="AA34" s="352"/>
      <c r="AB34" s="352"/>
      <c r="AC34" s="198"/>
      <c r="AD34" s="198"/>
      <c r="AE34" s="198"/>
      <c r="AF34" s="198"/>
      <c r="AG34" s="198"/>
      <c r="AH34" s="198"/>
      <c r="AI34" s="325"/>
    </row>
    <row r="35" spans="1:35" s="208" customFormat="1" ht="18" customHeight="1" thickBot="1" x14ac:dyDescent="0.3">
      <c r="A35" s="750"/>
      <c r="B35" s="752"/>
      <c r="C35" s="234"/>
      <c r="D35" s="235"/>
      <c r="E35" s="236"/>
      <c r="F35" s="235"/>
      <c r="G35" s="234"/>
      <c r="H35" s="235"/>
      <c r="I35" s="236"/>
      <c r="J35" s="235"/>
      <c r="K35" s="237"/>
      <c r="L35" s="238"/>
      <c r="M35" s="239"/>
      <c r="N35" s="238"/>
      <c r="O35" s="237"/>
      <c r="P35" s="238"/>
      <c r="Q35" s="240"/>
      <c r="R35" s="22"/>
      <c r="S35" s="298"/>
      <c r="T35" s="324"/>
      <c r="U35" s="198"/>
      <c r="V35" s="198"/>
      <c r="W35" s="198"/>
      <c r="X35" s="354">
        <f>+X31+X33</f>
        <v>326978.7163599999</v>
      </c>
      <c r="Y35" s="353">
        <f>+Y31+Y33</f>
        <v>558056.49350857222</v>
      </c>
      <c r="Z35" s="354">
        <v>0</v>
      </c>
      <c r="AA35" s="354">
        <v>0</v>
      </c>
      <c r="AB35" s="354">
        <f>AB31+AB33</f>
        <v>885035.20986857207</v>
      </c>
      <c r="AC35" s="198"/>
      <c r="AD35" s="198"/>
      <c r="AE35" s="198"/>
      <c r="AF35" s="198"/>
      <c r="AG35" s="198"/>
      <c r="AH35" s="198"/>
      <c r="AI35" s="325"/>
    </row>
    <row r="36" spans="1:35" s="208" customFormat="1" ht="18" customHeight="1" x14ac:dyDescent="0.25">
      <c r="A36" s="203"/>
      <c r="B36" s="194"/>
      <c r="C36" s="194"/>
      <c r="D36" s="194"/>
      <c r="E36" s="194"/>
      <c r="F36" s="194"/>
      <c r="G36" s="194"/>
      <c r="H36" s="194"/>
      <c r="I36" s="194"/>
      <c r="J36" s="194"/>
      <c r="K36" s="206"/>
      <c r="L36" s="206"/>
      <c r="M36" s="206"/>
      <c r="N36" s="206"/>
      <c r="O36" s="206"/>
      <c r="P36" s="206"/>
      <c r="Q36" s="241"/>
      <c r="R36" s="22"/>
      <c r="S36" s="298"/>
      <c r="T36" s="324"/>
      <c r="U36" s="198"/>
      <c r="V36" s="198"/>
      <c r="W36" s="198"/>
      <c r="X36" s="355"/>
      <c r="Y36" s="355"/>
      <c r="Z36" s="355"/>
      <c r="AA36" s="198"/>
      <c r="AB36" s="198"/>
      <c r="AC36" s="198"/>
      <c r="AD36" s="198"/>
      <c r="AE36" s="198"/>
      <c r="AF36" s="198"/>
      <c r="AG36" s="198"/>
      <c r="AH36" s="198"/>
      <c r="AI36" s="325"/>
    </row>
    <row r="37" spans="1:35" s="208" customFormat="1" ht="18" customHeight="1" x14ac:dyDescent="0.25">
      <c r="A37" s="203"/>
      <c r="B37" s="194"/>
      <c r="C37" s="194"/>
      <c r="D37" s="194"/>
      <c r="E37" s="194"/>
      <c r="F37" s="194"/>
      <c r="G37" s="194"/>
      <c r="H37" s="194"/>
      <c r="I37" s="194"/>
      <c r="J37" s="194"/>
      <c r="K37" s="206"/>
      <c r="L37" s="206"/>
      <c r="M37" s="206"/>
      <c r="N37" s="206"/>
      <c r="O37" s="206"/>
      <c r="P37" s="206"/>
      <c r="Q37" s="207"/>
      <c r="R37" s="6"/>
      <c r="S37" s="298"/>
      <c r="T37" s="324"/>
      <c r="U37" s="198"/>
      <c r="V37" s="336"/>
      <c r="W37" s="336"/>
      <c r="X37" s="336"/>
      <c r="Y37" s="336"/>
      <c r="Z37" s="336"/>
      <c r="AA37" s="336"/>
      <c r="AB37" s="336"/>
      <c r="AC37" s="336"/>
      <c r="AD37" s="198"/>
      <c r="AE37" s="198"/>
      <c r="AF37" s="198"/>
      <c r="AG37" s="198"/>
      <c r="AH37" s="198"/>
      <c r="AI37" s="325"/>
    </row>
    <row r="38" spans="1:35" s="208" customFormat="1" ht="16.2" thickBot="1" x14ac:dyDescent="0.3">
      <c r="A38" s="203"/>
      <c r="B38" s="242" t="s">
        <v>20</v>
      </c>
      <c r="C38" s="243">
        <f>C12+C15+C18+C21+C24+C27+C30+C33</f>
        <v>10605.70405</v>
      </c>
      <c r="D38" s="243">
        <f>D12+D15+D18+D21+D24+D27+D30+D33</f>
        <v>8749.7699700000012</v>
      </c>
      <c r="E38" s="243">
        <f>E12+E15+E18+E21+E24+E27+E30+E33</f>
        <v>9717.7896500000097</v>
      </c>
      <c r="F38" s="242"/>
      <c r="G38" s="243">
        <f>G12+G15+G18+G21+G24+G27+G30+G33</f>
        <v>27897.087869999999</v>
      </c>
      <c r="H38" s="243">
        <f>H12+H15+H18+H21+H24+H27+H30+H33</f>
        <v>28858.561100000003</v>
      </c>
      <c r="I38" s="243">
        <f>I12+I15+I18+I21+I24+I27+I30+I33</f>
        <v>33187.418399999995</v>
      </c>
      <c r="J38" s="242"/>
      <c r="K38" s="243">
        <f>K12+K15+K18+K21+K24+K27+K30+K33</f>
        <v>0</v>
      </c>
      <c r="L38" s="243">
        <f>L12+L15+L18+L21+L24+L27+L30+L33</f>
        <v>0</v>
      </c>
      <c r="M38" s="243">
        <f>M12+M15+M18+M21+M24+M27+M30+M33</f>
        <v>6077.7030000000004</v>
      </c>
      <c r="N38" s="244"/>
      <c r="O38" s="243">
        <f>O12+O15+O18+O21+O24+O27+O30+O33</f>
        <v>88230.798840000003</v>
      </c>
      <c r="P38" s="243">
        <f>P12+P15+P18+P21+P24+P27+P30+P33</f>
        <v>125839.12991</v>
      </c>
      <c r="Q38" s="243">
        <f>Q12+Q15+Q18+Q21+Q24+Q27+Q30+Q33</f>
        <v>174822.04096000001</v>
      </c>
      <c r="R38" s="6"/>
      <c r="S38" s="298"/>
      <c r="T38" s="324"/>
      <c r="U38" s="198"/>
      <c r="V38" s="356"/>
      <c r="W38" s="357" t="s">
        <v>176</v>
      </c>
      <c r="X38" s="358"/>
      <c r="Y38" s="336"/>
      <c r="Z38" s="336"/>
      <c r="AA38" s="336"/>
      <c r="AB38" s="336"/>
      <c r="AC38" s="336"/>
      <c r="AD38" s="198"/>
      <c r="AE38" s="198"/>
      <c r="AF38" s="198"/>
      <c r="AG38" s="198"/>
      <c r="AH38" s="198"/>
      <c r="AI38" s="325"/>
    </row>
    <row r="39" spans="1:35" s="208" customFormat="1" ht="18" customHeight="1" thickTop="1" x14ac:dyDescent="0.25">
      <c r="A39" s="203"/>
      <c r="C39" s="246"/>
      <c r="D39" s="246"/>
      <c r="E39" s="246"/>
      <c r="F39" s="246"/>
      <c r="G39" s="246"/>
      <c r="H39" s="246"/>
      <c r="I39" s="246"/>
      <c r="J39" s="246"/>
      <c r="K39" s="246"/>
      <c r="L39" s="246"/>
      <c r="M39" s="246"/>
      <c r="N39" s="246"/>
      <c r="O39" s="246"/>
      <c r="P39" s="246"/>
      <c r="Q39" s="247"/>
      <c r="R39" s="5"/>
      <c r="S39" s="298"/>
      <c r="T39" s="324"/>
      <c r="U39" s="336"/>
      <c r="V39" s="359"/>
      <c r="W39" s="360" t="s">
        <v>167</v>
      </c>
      <c r="X39" s="361" t="s">
        <v>189</v>
      </c>
      <c r="Y39" s="336"/>
      <c r="Z39" s="336"/>
      <c r="AA39" s="336"/>
      <c r="AB39" s="336"/>
      <c r="AC39" s="336"/>
      <c r="AD39" s="198"/>
      <c r="AE39" s="198"/>
      <c r="AF39" s="198"/>
      <c r="AG39" s="198"/>
      <c r="AH39" s="198"/>
      <c r="AI39" s="325"/>
    </row>
    <row r="40" spans="1:35" s="208" customFormat="1" ht="18" customHeight="1" x14ac:dyDescent="0.25">
      <c r="A40" s="203"/>
      <c r="B40" s="242" t="s">
        <v>19</v>
      </c>
      <c r="C40" s="248">
        <f>C38</f>
        <v>10605.70405</v>
      </c>
      <c r="D40" s="248">
        <f>D38+C40</f>
        <v>19355.474020000001</v>
      </c>
      <c r="E40" s="248">
        <f>E38+D40</f>
        <v>29073.263670000011</v>
      </c>
      <c r="F40" s="242"/>
      <c r="G40" s="248">
        <f>G38+E40</f>
        <v>56970.351540000011</v>
      </c>
      <c r="H40" s="248">
        <f>H38+G40</f>
        <v>85828.91264000001</v>
      </c>
      <c r="I40" s="248">
        <f>I38+H40</f>
        <v>119016.33104</v>
      </c>
      <c r="J40" s="242"/>
      <c r="K40" s="248">
        <f>K38+I40</f>
        <v>119016.33104</v>
      </c>
      <c r="L40" s="248">
        <f>L38+K40</f>
        <v>119016.33104</v>
      </c>
      <c r="M40" s="248">
        <f>M38+L40</f>
        <v>125094.03404</v>
      </c>
      <c r="N40" s="244"/>
      <c r="O40" s="248">
        <f>C38+G38+K38</f>
        <v>38502.791920000003</v>
      </c>
      <c r="P40" s="248">
        <f>D38+H38+L38+O40</f>
        <v>76111.122990000003</v>
      </c>
      <c r="Q40" s="249">
        <f>E38+I38+M38+P40</f>
        <v>125094.03404</v>
      </c>
      <c r="R40" s="6"/>
      <c r="S40" s="298"/>
      <c r="T40" s="324"/>
      <c r="U40" s="336"/>
      <c r="V40" s="359"/>
      <c r="W40" s="362"/>
      <c r="X40" s="363"/>
      <c r="Y40" s="336"/>
      <c r="Z40" s="336"/>
      <c r="AA40" s="336"/>
      <c r="AB40" s="336"/>
      <c r="AC40" s="336"/>
      <c r="AD40" s="198"/>
      <c r="AE40" s="198"/>
      <c r="AF40" s="198"/>
      <c r="AG40" s="198"/>
      <c r="AH40" s="198"/>
      <c r="AI40" s="325"/>
    </row>
    <row r="41" spans="1:35" s="208" customFormat="1" x14ac:dyDescent="0.25">
      <c r="A41" s="203"/>
      <c r="B41" s="242"/>
      <c r="C41" s="242"/>
      <c r="D41" s="242"/>
      <c r="E41" s="242"/>
      <c r="F41" s="242"/>
      <c r="G41" s="242"/>
      <c r="H41" s="242"/>
      <c r="I41" s="242"/>
      <c r="J41" s="242"/>
      <c r="K41" s="242"/>
      <c r="L41" s="242"/>
      <c r="M41" s="242"/>
      <c r="N41" s="244"/>
      <c r="O41" s="242"/>
      <c r="P41" s="242"/>
      <c r="Q41" s="250"/>
      <c r="R41" s="6"/>
      <c r="S41" s="298"/>
      <c r="T41" s="324"/>
      <c r="U41" s="336"/>
      <c r="V41" s="359" t="s">
        <v>171</v>
      </c>
      <c r="W41" s="364" t="s">
        <v>45</v>
      </c>
      <c r="X41" s="365">
        <f>+Q12</f>
        <v>168744.33796</v>
      </c>
      <c r="Y41" s="336"/>
      <c r="Z41" s="336"/>
      <c r="AA41" s="336"/>
      <c r="AB41" s="336"/>
      <c r="AC41" s="336"/>
      <c r="AD41" s="198"/>
      <c r="AE41" s="198"/>
      <c r="AF41" s="198"/>
      <c r="AG41" s="198"/>
      <c r="AH41" s="198"/>
      <c r="AI41" s="325"/>
    </row>
    <row r="42" spans="1:35" s="208" customFormat="1" x14ac:dyDescent="0.25">
      <c r="A42" s="138"/>
      <c r="B42" s="242" t="s">
        <v>78</v>
      </c>
      <c r="C42" s="251"/>
      <c r="D42" s="252"/>
      <c r="E42" s="252">
        <f>C38+D38+E38</f>
        <v>29073.263670000011</v>
      </c>
      <c r="F42" s="251"/>
      <c r="G42" s="251"/>
      <c r="H42" s="252"/>
      <c r="I42" s="252">
        <f>G38+H38+I38</f>
        <v>89943.067370000004</v>
      </c>
      <c r="J42" s="251"/>
      <c r="K42" s="251"/>
      <c r="L42" s="252"/>
      <c r="M42" s="252">
        <f>K38+L38+M38</f>
        <v>6077.7030000000004</v>
      </c>
      <c r="N42" s="251"/>
      <c r="O42" s="251"/>
      <c r="P42" s="252"/>
      <c r="Q42" s="253">
        <f>E42+I42+M42</f>
        <v>125094.03404000001</v>
      </c>
      <c r="R42" s="6"/>
      <c r="S42" s="298"/>
      <c r="T42" s="324"/>
      <c r="U42" s="336"/>
      <c r="V42" s="359"/>
      <c r="W42" s="364"/>
      <c r="X42" s="363"/>
      <c r="Y42" s="336"/>
      <c r="Z42" s="336"/>
      <c r="AA42" s="336"/>
      <c r="AB42" s="336"/>
      <c r="AC42" s="336"/>
      <c r="AD42" s="198"/>
      <c r="AE42" s="198"/>
      <c r="AF42" s="198"/>
      <c r="AG42" s="198"/>
      <c r="AH42" s="198"/>
      <c r="AI42" s="325"/>
    </row>
    <row r="43" spans="1:35" s="208" customFormat="1" x14ac:dyDescent="0.25">
      <c r="A43" s="203"/>
      <c r="B43" s="194"/>
      <c r="C43" s="194"/>
      <c r="D43" s="194"/>
      <c r="E43" s="194"/>
      <c r="F43" s="194"/>
      <c r="G43" s="194"/>
      <c r="H43" s="194"/>
      <c r="I43" s="194"/>
      <c r="J43" s="194"/>
      <c r="K43" s="194"/>
      <c r="L43" s="194"/>
      <c r="M43" s="194"/>
      <c r="N43" s="194"/>
      <c r="O43" s="194"/>
      <c r="P43" s="194"/>
      <c r="Q43" s="254"/>
      <c r="R43" s="6"/>
      <c r="S43" s="297"/>
      <c r="T43" s="274"/>
      <c r="U43" s="336"/>
      <c r="V43" s="359" t="s">
        <v>171</v>
      </c>
      <c r="W43" s="364" t="s">
        <v>44</v>
      </c>
      <c r="X43" s="365">
        <f>+'FRACCIÓN II 2do 2019'!U262</f>
        <v>716290.87190857204</v>
      </c>
      <c r="Y43" s="336"/>
      <c r="Z43" s="336"/>
      <c r="AA43" s="336"/>
      <c r="AB43" s="336"/>
      <c r="AC43" s="336"/>
      <c r="AD43" s="366"/>
      <c r="AE43" s="198"/>
      <c r="AF43" s="198"/>
      <c r="AG43" s="198"/>
      <c r="AH43" s="198"/>
      <c r="AI43" s="325"/>
    </row>
    <row r="44" spans="1:35" s="208" customFormat="1" x14ac:dyDescent="0.25">
      <c r="A44" s="255"/>
      <c r="B44" s="256"/>
      <c r="C44" s="256"/>
      <c r="D44" s="256"/>
      <c r="E44" s="256"/>
      <c r="F44" s="256"/>
      <c r="G44" s="256"/>
      <c r="H44" s="256"/>
      <c r="I44" s="256"/>
      <c r="J44" s="256"/>
      <c r="K44" s="256"/>
      <c r="L44" s="256"/>
      <c r="M44" s="256"/>
      <c r="N44" s="256"/>
      <c r="O44" s="256"/>
      <c r="P44" s="256"/>
      <c r="Q44" s="257"/>
      <c r="R44" s="6"/>
      <c r="S44" s="297"/>
      <c r="T44" s="274"/>
      <c r="U44" s="336"/>
      <c r="V44" s="367"/>
      <c r="W44" s="368"/>
      <c r="X44" s="369"/>
      <c r="Y44" s="198"/>
      <c r="Z44" s="198"/>
      <c r="AA44" s="198"/>
      <c r="AB44" s="198"/>
      <c r="AC44" s="198"/>
      <c r="AD44" s="198"/>
      <c r="AE44" s="198"/>
      <c r="AF44" s="198"/>
      <c r="AG44" s="198"/>
      <c r="AH44" s="198"/>
      <c r="AI44" s="325"/>
    </row>
    <row r="45" spans="1:35" s="208" customFormat="1" ht="13.8" thickBot="1" x14ac:dyDescent="0.3">
      <c r="A45" s="258"/>
      <c r="B45" s="259"/>
      <c r="C45" s="259"/>
      <c r="D45" s="259"/>
      <c r="E45" s="259"/>
      <c r="F45" s="259"/>
      <c r="G45" s="259"/>
      <c r="H45" s="259"/>
      <c r="I45" s="259"/>
      <c r="J45" s="259"/>
      <c r="K45" s="259"/>
      <c r="L45" s="259"/>
      <c r="M45" s="259"/>
      <c r="N45" s="259"/>
      <c r="O45" s="259"/>
      <c r="P45" s="259"/>
      <c r="Q45" s="260"/>
      <c r="R45" s="6"/>
      <c r="S45" s="297"/>
      <c r="T45" s="274"/>
      <c r="U45" s="336"/>
      <c r="V45" s="367" t="s">
        <v>172</v>
      </c>
      <c r="W45" s="364" t="s">
        <v>46</v>
      </c>
      <c r="X45" s="370">
        <f>'FRACCION I 2019'!X11</f>
        <v>1241810</v>
      </c>
      <c r="Y45" s="198"/>
      <c r="Z45" s="198"/>
      <c r="AA45" s="198"/>
      <c r="AB45" s="198"/>
      <c r="AC45" s="198"/>
      <c r="AD45" s="198"/>
      <c r="AE45" s="198"/>
      <c r="AF45" s="198"/>
      <c r="AG45" s="198"/>
      <c r="AH45" s="198"/>
      <c r="AI45" s="325"/>
    </row>
    <row r="46" spans="1:35" x14ac:dyDescent="0.25">
      <c r="S46" s="299"/>
      <c r="T46" s="371"/>
      <c r="V46" s="367"/>
      <c r="W46" s="362"/>
      <c r="X46" s="363"/>
      <c r="AI46" s="295"/>
    </row>
    <row r="47" spans="1:35" s="208" customFormat="1" ht="13.8" thickBot="1" x14ac:dyDescent="0.3">
      <c r="A47" s="6"/>
      <c r="B47" s="6"/>
      <c r="C47" s="6"/>
      <c r="D47" s="6"/>
      <c r="E47" s="6"/>
      <c r="F47" s="6"/>
      <c r="G47" s="6"/>
      <c r="H47" s="6"/>
      <c r="I47" s="6"/>
      <c r="J47" s="6"/>
      <c r="K47" s="6"/>
      <c r="L47" s="6"/>
      <c r="M47" s="6"/>
      <c r="N47" s="6"/>
      <c r="O47" s="6"/>
      <c r="P47" s="6"/>
      <c r="Q47" s="6"/>
      <c r="R47" s="6"/>
      <c r="S47" s="299"/>
      <c r="T47" s="371"/>
      <c r="U47" s="198"/>
      <c r="V47" s="372" t="s">
        <v>173</v>
      </c>
      <c r="W47" s="362"/>
      <c r="X47" s="373">
        <f>+X41+X43-X45</f>
        <v>-356774.79013142793</v>
      </c>
      <c r="Y47" s="198"/>
      <c r="Z47" s="198"/>
      <c r="AA47" s="198"/>
      <c r="AB47" s="198"/>
      <c r="AC47" s="198"/>
      <c r="AD47" s="198"/>
      <c r="AE47" s="198"/>
      <c r="AF47" s="198"/>
      <c r="AG47" s="198"/>
      <c r="AH47" s="198"/>
      <c r="AI47" s="325"/>
    </row>
    <row r="48" spans="1:35" s="208" customFormat="1" ht="13.8" thickTop="1" x14ac:dyDescent="0.25">
      <c r="A48" s="6"/>
      <c r="B48" s="6"/>
      <c r="C48" s="6"/>
      <c r="D48" s="6"/>
      <c r="E48" s="6"/>
      <c r="F48" s="6"/>
      <c r="G48" s="6"/>
      <c r="H48" s="6"/>
      <c r="I48" s="6"/>
      <c r="J48" s="6"/>
      <c r="K48" s="6"/>
      <c r="L48" s="6"/>
      <c r="M48" s="6"/>
      <c r="N48" s="6"/>
      <c r="O48" s="6"/>
      <c r="P48" s="6"/>
      <c r="Q48" s="6"/>
      <c r="R48" s="6"/>
      <c r="S48" s="299"/>
      <c r="T48" s="371"/>
      <c r="U48" s="198"/>
      <c r="V48" s="374"/>
      <c r="W48" s="374"/>
      <c r="X48" s="375"/>
      <c r="Y48" s="198"/>
      <c r="Z48" s="198"/>
      <c r="AA48" s="198"/>
      <c r="AB48" s="198"/>
      <c r="AC48" s="198"/>
      <c r="AD48" s="198"/>
      <c r="AE48" s="198"/>
      <c r="AF48" s="198"/>
      <c r="AG48" s="198"/>
      <c r="AH48" s="198"/>
      <c r="AI48" s="325"/>
    </row>
    <row r="49" spans="1:36" s="208" customFormat="1" ht="12.75" customHeight="1" x14ac:dyDescent="0.25">
      <c r="A49" s="6"/>
      <c r="B49" s="6"/>
      <c r="C49" s="6"/>
      <c r="D49" s="6"/>
      <c r="E49" s="6"/>
      <c r="F49" s="6"/>
      <c r="G49" s="6"/>
      <c r="H49" s="6"/>
      <c r="I49" s="6"/>
      <c r="J49" s="6"/>
      <c r="K49" s="6"/>
      <c r="L49" s="6"/>
      <c r="M49" s="6"/>
      <c r="N49" s="6"/>
      <c r="O49" s="6"/>
      <c r="P49" s="6"/>
      <c r="Q49" s="6"/>
      <c r="R49" s="6"/>
      <c r="S49" s="297"/>
      <c r="T49" s="274"/>
      <c r="U49" s="336"/>
      <c r="V49" s="336"/>
      <c r="W49" s="336"/>
      <c r="X49" s="336"/>
      <c r="Y49" s="336"/>
      <c r="Z49" s="336"/>
      <c r="AA49" s="336"/>
      <c r="AB49" s="336"/>
      <c r="AC49" s="336"/>
      <c r="AD49" s="336"/>
      <c r="AE49" s="198"/>
      <c r="AF49" s="198"/>
      <c r="AG49" s="198"/>
      <c r="AH49" s="198"/>
      <c r="AI49" s="325"/>
    </row>
    <row r="50" spans="1:36" s="208" customFormat="1" ht="13.5" customHeight="1" x14ac:dyDescent="0.25">
      <c r="A50" s="6"/>
      <c r="B50" s="6"/>
      <c r="C50" s="6"/>
      <c r="D50" s="6"/>
      <c r="E50" s="6"/>
      <c r="F50" s="6"/>
      <c r="G50" s="6"/>
      <c r="H50" s="6"/>
      <c r="I50" s="6"/>
      <c r="J50" s="6"/>
      <c r="K50" s="6"/>
      <c r="L50" s="6"/>
      <c r="M50" s="6"/>
      <c r="N50" s="6"/>
      <c r="O50" s="6"/>
      <c r="P50" s="6"/>
      <c r="Q50" s="6"/>
      <c r="R50" s="6"/>
      <c r="S50" s="297"/>
      <c r="T50" s="295"/>
      <c r="U50" s="295"/>
      <c r="V50" s="295"/>
      <c r="W50" s="295"/>
      <c r="X50" s="295"/>
      <c r="Y50" s="295"/>
      <c r="Z50" s="295"/>
      <c r="AA50" s="295"/>
      <c r="AB50" s="295"/>
      <c r="AC50" s="295"/>
      <c r="AD50" s="295"/>
      <c r="AE50" s="295"/>
      <c r="AF50" s="295"/>
      <c r="AG50" s="295"/>
      <c r="AH50" s="295"/>
      <c r="AI50" s="295"/>
      <c r="AJ50" s="6"/>
    </row>
  </sheetData>
  <mergeCells count="37">
    <mergeCell ref="U18:AC18"/>
    <mergeCell ref="O6:Q6"/>
    <mergeCell ref="A6:M6"/>
    <mergeCell ref="A7:A9"/>
    <mergeCell ref="B7:B9"/>
    <mergeCell ref="K8:M8"/>
    <mergeCell ref="O7:Q8"/>
    <mergeCell ref="C7:M7"/>
    <mergeCell ref="C8:E8"/>
    <mergeCell ref="G8:I8"/>
    <mergeCell ref="U10:W10"/>
    <mergeCell ref="X10:Z10"/>
    <mergeCell ref="AA10:AC10"/>
    <mergeCell ref="B12:B13"/>
    <mergeCell ref="B15:B16"/>
    <mergeCell ref="B18:B19"/>
    <mergeCell ref="T1:AI1"/>
    <mergeCell ref="U3:AC3"/>
    <mergeCell ref="AE5:AH8"/>
    <mergeCell ref="U5:AC5"/>
    <mergeCell ref="U7:W7"/>
    <mergeCell ref="U6:AC6"/>
    <mergeCell ref="U8:W9"/>
    <mergeCell ref="X7:Z7"/>
    <mergeCell ref="X8:Z9"/>
    <mergeCell ref="AA7:AC7"/>
    <mergeCell ref="AA8:AC9"/>
    <mergeCell ref="AB20:AB21"/>
    <mergeCell ref="A33:A35"/>
    <mergeCell ref="B33:B35"/>
    <mergeCell ref="B30:B31"/>
    <mergeCell ref="B24:B25"/>
    <mergeCell ref="B27:B28"/>
    <mergeCell ref="B21:B22"/>
    <mergeCell ref="X29:AA29"/>
    <mergeCell ref="Z20:Z21"/>
    <mergeCell ref="AA20:AA21"/>
  </mergeCells>
  <printOptions horizontalCentered="1"/>
  <pageMargins left="0.70866141732283472" right="0.70866141732283472" top="0.74803149606299213" bottom="0" header="0.31496062992125984" footer="0.31496062992125984"/>
  <pageSetup scale="59" fitToWidth="2" fitToHeight="0" orientation="landscape" r:id="rId1"/>
  <colBreaks count="1" manualBreakCount="1">
    <brk id="17" max="49"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J50"/>
  <sheetViews>
    <sheetView zoomScale="120" zoomScaleNormal="120" workbookViewId="0">
      <selection activeCell="AA43" sqref="AA43"/>
    </sheetView>
  </sheetViews>
  <sheetFormatPr baseColWidth="10" defaultColWidth="11.44140625" defaultRowHeight="13.2" x14ac:dyDescent="0.25"/>
  <cols>
    <col min="1" max="1" width="13.88671875" style="6" customWidth="1"/>
    <col min="2" max="2" width="33" style="6" customWidth="1"/>
    <col min="3" max="3" width="11.6640625" style="6" customWidth="1"/>
    <col min="4" max="4" width="12.88671875" style="6" customWidth="1"/>
    <col min="5" max="5" width="13" style="6" customWidth="1"/>
    <col min="6" max="6" width="0.88671875" style="6" customWidth="1"/>
    <col min="7" max="8" width="12.33203125" style="6" customWidth="1"/>
    <col min="9" max="9" width="13.5546875" style="6" customWidth="1"/>
    <col min="10" max="10" width="0.88671875" style="6" customWidth="1"/>
    <col min="11" max="11" width="11.88671875" style="6" customWidth="1"/>
    <col min="12" max="13" width="12.6640625" style="6" customWidth="1"/>
    <col min="14" max="14" width="0.88671875" style="6" customWidth="1"/>
    <col min="15" max="15" width="13.5546875" style="6" customWidth="1"/>
    <col min="16" max="16" width="13.33203125" style="6" customWidth="1"/>
    <col min="17" max="17" width="16" style="6" customWidth="1"/>
    <col min="18" max="18" width="4.6640625" style="6" customWidth="1"/>
    <col min="19" max="19" width="1.44140625" style="6" customWidth="1"/>
    <col min="20" max="20" width="4.33203125" style="198" customWidth="1"/>
    <col min="21" max="29" width="13.88671875" style="198" customWidth="1"/>
    <col min="30" max="30" width="9.44140625" style="198" customWidth="1"/>
    <col min="31" max="34" width="11.44140625" style="198"/>
    <col min="35" max="35" width="1.44140625" style="198" customWidth="1"/>
    <col min="36" max="16384" width="11.44140625" style="6"/>
  </cols>
  <sheetData>
    <row r="1" spans="1:35" s="198" customFormat="1" ht="20.25" customHeight="1" x14ac:dyDescent="0.25">
      <c r="A1" s="291" t="s">
        <v>145</v>
      </c>
      <c r="B1" s="293"/>
      <c r="C1" s="293"/>
      <c r="D1" s="293"/>
      <c r="E1" s="293"/>
      <c r="F1" s="293"/>
      <c r="G1" s="293"/>
      <c r="H1" s="293"/>
      <c r="I1" s="293"/>
      <c r="J1" s="293"/>
      <c r="K1" s="293"/>
      <c r="L1" s="293"/>
      <c r="M1" s="293"/>
      <c r="N1" s="293"/>
      <c r="O1" s="293"/>
      <c r="P1" s="293"/>
      <c r="Q1" s="293"/>
      <c r="R1" s="275"/>
      <c r="S1" s="294"/>
      <c r="T1" s="709" t="s">
        <v>144</v>
      </c>
      <c r="U1" s="709"/>
      <c r="V1" s="709"/>
      <c r="W1" s="709"/>
      <c r="X1" s="709"/>
      <c r="Y1" s="709"/>
      <c r="Z1" s="709"/>
      <c r="AA1" s="709"/>
      <c r="AB1" s="709"/>
      <c r="AC1" s="709"/>
      <c r="AD1" s="709"/>
      <c r="AE1" s="709"/>
      <c r="AF1" s="709"/>
      <c r="AG1" s="709"/>
      <c r="AH1" s="709"/>
      <c r="AI1" s="709"/>
    </row>
    <row r="2" spans="1:35" s="198" customFormat="1" ht="20.25" customHeight="1" x14ac:dyDescent="0.25">
      <c r="A2" s="291" t="s">
        <v>203</v>
      </c>
      <c r="B2" s="292"/>
      <c r="C2" s="292"/>
      <c r="D2" s="292"/>
      <c r="E2" s="292"/>
      <c r="F2" s="292"/>
      <c r="G2" s="292"/>
      <c r="H2" s="292"/>
      <c r="I2" s="292"/>
      <c r="J2" s="292"/>
      <c r="K2" s="292"/>
      <c r="L2" s="292"/>
      <c r="M2" s="292"/>
      <c r="N2" s="292"/>
      <c r="O2" s="292"/>
      <c r="P2" s="292"/>
      <c r="Q2" s="292"/>
      <c r="R2" s="63"/>
      <c r="S2" s="294"/>
      <c r="T2" s="273"/>
      <c r="AI2" s="295"/>
    </row>
    <row r="3" spans="1:35" s="198" customFormat="1" ht="20.25" customHeight="1" x14ac:dyDescent="0.25">
      <c r="A3" s="293" t="s">
        <v>14</v>
      </c>
      <c r="B3" s="292"/>
      <c r="C3" s="292"/>
      <c r="D3" s="292"/>
      <c r="E3" s="292"/>
      <c r="F3" s="292"/>
      <c r="G3" s="292"/>
      <c r="H3" s="292"/>
      <c r="I3" s="292"/>
      <c r="J3" s="292"/>
      <c r="K3" s="292"/>
      <c r="L3" s="292"/>
      <c r="M3" s="292"/>
      <c r="N3" s="292"/>
      <c r="O3" s="292"/>
      <c r="P3" s="292"/>
      <c r="Q3" s="292"/>
      <c r="R3" s="63"/>
      <c r="S3" s="294"/>
      <c r="T3" s="273"/>
      <c r="U3" s="753" t="s">
        <v>208</v>
      </c>
      <c r="V3" s="754"/>
      <c r="W3" s="754"/>
      <c r="X3" s="754"/>
      <c r="Y3" s="754"/>
      <c r="Z3" s="754"/>
      <c r="AA3" s="754"/>
      <c r="AB3" s="754"/>
      <c r="AC3" s="755"/>
      <c r="AI3" s="295"/>
    </row>
    <row r="4" spans="1:35" s="198" customFormat="1" ht="20.25" customHeight="1" x14ac:dyDescent="0.25">
      <c r="A4" s="293" t="s">
        <v>1</v>
      </c>
      <c r="B4" s="292"/>
      <c r="C4" s="292"/>
      <c r="D4" s="292"/>
      <c r="E4" s="292"/>
      <c r="F4" s="292"/>
      <c r="G4" s="292"/>
      <c r="H4" s="292"/>
      <c r="I4" s="292"/>
      <c r="J4" s="292"/>
      <c r="K4" s="292"/>
      <c r="L4" s="292"/>
      <c r="M4" s="292"/>
      <c r="N4" s="292"/>
      <c r="O4" s="292"/>
      <c r="P4" s="292"/>
      <c r="Q4" s="292"/>
      <c r="S4" s="295"/>
      <c r="T4" s="274"/>
      <c r="U4" s="63"/>
      <c r="V4" s="63"/>
      <c r="AI4" s="295"/>
    </row>
    <row r="5" spans="1:35" s="198" customFormat="1" ht="20.25" customHeight="1" x14ac:dyDescent="0.25">
      <c r="A5" s="291" t="s">
        <v>206</v>
      </c>
      <c r="B5" s="292"/>
      <c r="C5" s="292"/>
      <c r="D5" s="292"/>
      <c r="E5" s="292"/>
      <c r="F5" s="292"/>
      <c r="G5" s="292"/>
      <c r="H5" s="292"/>
      <c r="I5" s="292"/>
      <c r="J5" s="292"/>
      <c r="K5" s="292"/>
      <c r="L5" s="292"/>
      <c r="M5" s="292"/>
      <c r="N5" s="292"/>
      <c r="O5" s="292"/>
      <c r="P5" s="292"/>
      <c r="Q5" s="292"/>
      <c r="S5" s="295"/>
      <c r="T5" s="274"/>
      <c r="U5" s="733" t="s">
        <v>38</v>
      </c>
      <c r="V5" s="734"/>
      <c r="W5" s="734"/>
      <c r="X5" s="734"/>
      <c r="Y5" s="734"/>
      <c r="Z5" s="734"/>
      <c r="AA5" s="734"/>
      <c r="AB5" s="734"/>
      <c r="AC5" s="735"/>
      <c r="AE5" s="732" t="s">
        <v>157</v>
      </c>
      <c r="AF5" s="732"/>
      <c r="AG5" s="732"/>
      <c r="AH5" s="732"/>
      <c r="AI5" s="295"/>
    </row>
    <row r="6" spans="1:35" ht="17.399999999999999" x14ac:dyDescent="0.3">
      <c r="A6" s="710" t="s">
        <v>175</v>
      </c>
      <c r="B6" s="711"/>
      <c r="C6" s="711"/>
      <c r="D6" s="711"/>
      <c r="E6" s="711"/>
      <c r="F6" s="711"/>
      <c r="G6" s="711"/>
      <c r="H6" s="711"/>
      <c r="I6" s="711"/>
      <c r="J6" s="711"/>
      <c r="K6" s="711"/>
      <c r="L6" s="711"/>
      <c r="M6" s="712"/>
      <c r="N6" s="139"/>
      <c r="O6" s="713" t="s">
        <v>207</v>
      </c>
      <c r="P6" s="711"/>
      <c r="Q6" s="712"/>
      <c r="R6" s="199"/>
      <c r="S6" s="296"/>
      <c r="T6" s="274"/>
      <c r="U6" s="739">
        <f>Z33</f>
        <v>74617.69803</v>
      </c>
      <c r="V6" s="740"/>
      <c r="W6" s="740"/>
      <c r="X6" s="740"/>
      <c r="Y6" s="740"/>
      <c r="Z6" s="740"/>
      <c r="AA6" s="740"/>
      <c r="AB6" s="740"/>
      <c r="AC6" s="741"/>
      <c r="AE6" s="732"/>
      <c r="AF6" s="732"/>
      <c r="AG6" s="732"/>
      <c r="AH6" s="732"/>
      <c r="AI6" s="295"/>
    </row>
    <row r="7" spans="1:35" ht="12.75" customHeight="1" x14ac:dyDescent="0.25">
      <c r="A7" s="714" t="s">
        <v>2</v>
      </c>
      <c r="B7" s="715" t="s">
        <v>13</v>
      </c>
      <c r="C7" s="722" t="s">
        <v>15</v>
      </c>
      <c r="D7" s="723"/>
      <c r="E7" s="723"/>
      <c r="F7" s="723"/>
      <c r="G7" s="723"/>
      <c r="H7" s="723"/>
      <c r="I7" s="723"/>
      <c r="J7" s="723"/>
      <c r="K7" s="723"/>
      <c r="L7" s="723"/>
      <c r="M7" s="724"/>
      <c r="N7" s="140"/>
      <c r="O7" s="716" t="s">
        <v>210</v>
      </c>
      <c r="P7" s="717"/>
      <c r="Q7" s="718"/>
      <c r="S7" s="297"/>
      <c r="T7" s="274"/>
      <c r="U7" s="736">
        <f>W15/U6</f>
        <v>0.25500833840183262</v>
      </c>
      <c r="V7" s="737"/>
      <c r="W7" s="738"/>
      <c r="X7" s="736">
        <f>Z15/U6</f>
        <v>0.74499166159816732</v>
      </c>
      <c r="Y7" s="737"/>
      <c r="Z7" s="738"/>
      <c r="AA7" s="736">
        <f>AC15/U6</f>
        <v>0</v>
      </c>
      <c r="AB7" s="737"/>
      <c r="AC7" s="738"/>
      <c r="AD7" s="323">
        <f>U7+X7+AA7</f>
        <v>1</v>
      </c>
      <c r="AE7" s="732"/>
      <c r="AF7" s="732"/>
      <c r="AG7" s="732"/>
      <c r="AH7" s="732"/>
      <c r="AI7" s="295"/>
    </row>
    <row r="8" spans="1:35" ht="12.75" customHeight="1" x14ac:dyDescent="0.25">
      <c r="A8" s="714"/>
      <c r="B8" s="715"/>
      <c r="C8" s="725" t="s">
        <v>79</v>
      </c>
      <c r="D8" s="726"/>
      <c r="E8" s="727"/>
      <c r="F8" s="133"/>
      <c r="G8" s="728" t="s">
        <v>16</v>
      </c>
      <c r="H8" s="726"/>
      <c r="I8" s="727"/>
      <c r="J8" s="134"/>
      <c r="K8" s="729" t="s">
        <v>17</v>
      </c>
      <c r="L8" s="730"/>
      <c r="M8" s="731"/>
      <c r="N8" s="135"/>
      <c r="O8" s="719"/>
      <c r="P8" s="720"/>
      <c r="Q8" s="721"/>
      <c r="S8" s="297"/>
      <c r="T8" s="274"/>
      <c r="U8" s="742">
        <f>U6*U7</f>
        <v>19028.135190000001</v>
      </c>
      <c r="V8" s="743"/>
      <c r="W8" s="744"/>
      <c r="X8" s="742">
        <f>U6*X7</f>
        <v>55589.562839999999</v>
      </c>
      <c r="Y8" s="743"/>
      <c r="Z8" s="744"/>
      <c r="AA8" s="742">
        <f>AA7*U6</f>
        <v>0</v>
      </c>
      <c r="AB8" s="743"/>
      <c r="AC8" s="744"/>
      <c r="AD8" s="271">
        <f>+W15+Z15</f>
        <v>74617.69803</v>
      </c>
      <c r="AE8" s="732"/>
      <c r="AF8" s="732"/>
      <c r="AG8" s="732"/>
      <c r="AH8" s="732"/>
      <c r="AI8" s="295"/>
    </row>
    <row r="9" spans="1:35" ht="12.75" customHeight="1" x14ac:dyDescent="0.25">
      <c r="A9" s="714"/>
      <c r="B9" s="715"/>
      <c r="C9" s="71" t="s">
        <v>30</v>
      </c>
      <c r="D9" s="71" t="s">
        <v>31</v>
      </c>
      <c r="E9" s="71" t="s">
        <v>32</v>
      </c>
      <c r="F9" s="136"/>
      <c r="G9" s="71" t="s">
        <v>30</v>
      </c>
      <c r="H9" s="71" t="s">
        <v>31</v>
      </c>
      <c r="I9" s="71" t="s">
        <v>32</v>
      </c>
      <c r="J9" s="136"/>
      <c r="K9" s="71" t="s">
        <v>30</v>
      </c>
      <c r="L9" s="71" t="s">
        <v>31</v>
      </c>
      <c r="M9" s="71" t="s">
        <v>32</v>
      </c>
      <c r="N9" s="136"/>
      <c r="O9" s="141" t="s">
        <v>159</v>
      </c>
      <c r="P9" s="141" t="s">
        <v>160</v>
      </c>
      <c r="Q9" s="142" t="s">
        <v>56</v>
      </c>
      <c r="S9" s="297"/>
      <c r="T9" s="274"/>
      <c r="U9" s="745"/>
      <c r="V9" s="746"/>
      <c r="W9" s="747"/>
      <c r="X9" s="745"/>
      <c r="Y9" s="746"/>
      <c r="Z9" s="747"/>
      <c r="AA9" s="745"/>
      <c r="AB9" s="746"/>
      <c r="AC9" s="747"/>
      <c r="AD9" s="272"/>
      <c r="AI9" s="295"/>
    </row>
    <row r="10" spans="1:35" ht="24" customHeight="1" x14ac:dyDescent="0.25">
      <c r="A10" s="200"/>
      <c r="B10" s="201"/>
      <c r="C10" s="77"/>
      <c r="D10" s="78"/>
      <c r="E10" s="79"/>
      <c r="F10" s="194"/>
      <c r="G10" s="77"/>
      <c r="H10" s="78"/>
      <c r="I10" s="79"/>
      <c r="J10" s="194"/>
      <c r="K10" s="77"/>
      <c r="L10" s="78"/>
      <c r="M10" s="79"/>
      <c r="N10" s="194"/>
      <c r="O10" s="77"/>
      <c r="P10" s="78"/>
      <c r="Q10" s="202"/>
      <c r="S10" s="297"/>
      <c r="T10" s="274"/>
      <c r="U10" s="759" t="s">
        <v>79</v>
      </c>
      <c r="V10" s="760"/>
      <c r="W10" s="761"/>
      <c r="X10" s="756" t="s">
        <v>16</v>
      </c>
      <c r="Y10" s="757"/>
      <c r="Z10" s="758"/>
      <c r="AA10" s="756" t="s">
        <v>17</v>
      </c>
      <c r="AB10" s="757"/>
      <c r="AC10" s="758"/>
      <c r="AI10" s="295"/>
    </row>
    <row r="11" spans="1:35" s="208" customFormat="1" ht="15" customHeight="1" x14ac:dyDescent="0.25">
      <c r="A11" s="203"/>
      <c r="B11" s="204"/>
      <c r="C11" s="112"/>
      <c r="D11" s="194"/>
      <c r="E11" s="137"/>
      <c r="F11" s="194"/>
      <c r="G11" s="112"/>
      <c r="H11" s="194"/>
      <c r="I11" s="137"/>
      <c r="J11" s="194"/>
      <c r="K11" s="112"/>
      <c r="L11" s="194"/>
      <c r="M11" s="137"/>
      <c r="N11" s="194"/>
      <c r="O11" s="205"/>
      <c r="P11" s="206"/>
      <c r="Q11" s="207"/>
      <c r="S11" s="298"/>
      <c r="T11" s="324"/>
      <c r="U11" s="25" t="s">
        <v>49</v>
      </c>
      <c r="V11" s="25" t="s">
        <v>50</v>
      </c>
      <c r="W11" s="25" t="s">
        <v>51</v>
      </c>
      <c r="X11" s="25" t="s">
        <v>49</v>
      </c>
      <c r="Y11" s="25" t="s">
        <v>50</v>
      </c>
      <c r="Z11" s="25" t="s">
        <v>51</v>
      </c>
      <c r="AA11" s="25" t="s">
        <v>49</v>
      </c>
      <c r="AB11" s="25" t="s">
        <v>50</v>
      </c>
      <c r="AC11" s="25" t="s">
        <v>51</v>
      </c>
      <c r="AD11" s="198"/>
      <c r="AE11" s="198"/>
      <c r="AF11" s="198"/>
      <c r="AG11" s="198"/>
      <c r="AH11" s="198"/>
      <c r="AI11" s="325"/>
    </row>
    <row r="12" spans="1:35" s="208" customFormat="1" ht="28.5" customHeight="1" x14ac:dyDescent="0.2">
      <c r="A12" s="261" t="e">
        <f>'FRACCION I 2019'!A11</f>
        <v>#REF!</v>
      </c>
      <c r="B12" s="748" t="str">
        <f>'HOJA DE TRABAJO DE LA IES'!D52</f>
        <v>SUBSIDIOS FEDERALES PARA ORGANISMOS DESCENTRALIZADOS ESTATALES             U006</v>
      </c>
      <c r="C12" s="209">
        <f>U13</f>
        <v>1080.6024299999999</v>
      </c>
      <c r="D12" s="210">
        <f>V13</f>
        <v>7121.53802</v>
      </c>
      <c r="E12" s="211">
        <f>W13</f>
        <v>10825.99474</v>
      </c>
      <c r="F12" s="212"/>
      <c r="G12" s="209">
        <f>X13</f>
        <v>7019.1779999999999</v>
      </c>
      <c r="H12" s="213">
        <f>Y13</f>
        <v>23208.06453</v>
      </c>
      <c r="I12" s="214">
        <f>Z13</f>
        <v>25362.320309999999</v>
      </c>
      <c r="J12" s="212"/>
      <c r="K12" s="215">
        <f>AA13</f>
        <v>0</v>
      </c>
      <c r="L12" s="213">
        <f>AB13</f>
        <v>0</v>
      </c>
      <c r="M12" s="214">
        <f>AC13</f>
        <v>0</v>
      </c>
      <c r="N12" s="216"/>
      <c r="O12" s="217">
        <f>C12+G12+K12+'FRACCIÓN III 2do 2019'!Q12</f>
        <v>176844.11839000002</v>
      </c>
      <c r="P12" s="218">
        <f>O12+D12+H12+L12</f>
        <v>207173.72094000003</v>
      </c>
      <c r="Q12" s="219">
        <f>P12+E12+I12+M12</f>
        <v>243362.03599000003</v>
      </c>
      <c r="S12" s="298"/>
      <c r="T12" s="324"/>
      <c r="U12" s="198"/>
      <c r="V12" s="198"/>
      <c r="W12" s="198"/>
      <c r="X12" s="198"/>
      <c r="Y12" s="198"/>
      <c r="Z12" s="198"/>
      <c r="AA12" s="198"/>
      <c r="AB12" s="198"/>
      <c r="AC12" s="198"/>
      <c r="AD12" s="198"/>
      <c r="AE12" s="198"/>
      <c r="AF12" s="198"/>
      <c r="AG12" s="198"/>
      <c r="AH12" s="198"/>
      <c r="AI12" s="325"/>
    </row>
    <row r="13" spans="1:35" s="208" customFormat="1" ht="18" customHeight="1" x14ac:dyDescent="0.2">
      <c r="A13" s="262"/>
      <c r="B13" s="748"/>
      <c r="C13" s="220"/>
      <c r="D13" s="221"/>
      <c r="E13" s="222"/>
      <c r="F13" s="221"/>
      <c r="G13" s="220"/>
      <c r="H13" s="223"/>
      <c r="I13" s="197"/>
      <c r="J13" s="221"/>
      <c r="K13" s="224"/>
      <c r="L13" s="223"/>
      <c r="M13" s="197"/>
      <c r="N13" s="216"/>
      <c r="O13" s="225"/>
      <c r="P13" s="216"/>
      <c r="Q13" s="226"/>
      <c r="S13" s="298"/>
      <c r="T13" s="324"/>
      <c r="U13" s="326">
        <f>1080602.43/1000</f>
        <v>1080.6024299999999</v>
      </c>
      <c r="V13" s="326">
        <f>7121538.02/1000</f>
        <v>7121.53802</v>
      </c>
      <c r="W13" s="326">
        <f>10825994.74/1000</f>
        <v>10825.99474</v>
      </c>
      <c r="X13" s="326">
        <f>7019178/1000</f>
        <v>7019.1779999999999</v>
      </c>
      <c r="Y13" s="326">
        <f>23208064.53/1000</f>
        <v>23208.06453</v>
      </c>
      <c r="Z13" s="326">
        <f>25362320.31/1000</f>
        <v>25362.320309999999</v>
      </c>
      <c r="AA13" s="326">
        <v>0</v>
      </c>
      <c r="AB13" s="326">
        <v>0</v>
      </c>
      <c r="AC13" s="326">
        <v>0</v>
      </c>
      <c r="AD13" s="198"/>
      <c r="AE13" s="198"/>
      <c r="AF13" s="198"/>
      <c r="AG13" s="198"/>
      <c r="AH13" s="198"/>
      <c r="AI13" s="325"/>
    </row>
    <row r="14" spans="1:35" s="208" customFormat="1" ht="18" customHeight="1" x14ac:dyDescent="0.2">
      <c r="A14" s="262"/>
      <c r="B14" s="228"/>
      <c r="C14" s="220"/>
      <c r="D14" s="221"/>
      <c r="E14" s="197"/>
      <c r="F14" s="221"/>
      <c r="G14" s="220"/>
      <c r="H14" s="221"/>
      <c r="I14" s="197"/>
      <c r="J14" s="221"/>
      <c r="K14" s="229"/>
      <c r="L14" s="216"/>
      <c r="M14" s="230"/>
      <c r="N14" s="216"/>
      <c r="O14" s="229"/>
      <c r="P14" s="216"/>
      <c r="Q14" s="226"/>
      <c r="S14" s="298"/>
      <c r="T14" s="324"/>
      <c r="U14" s="227"/>
      <c r="V14" s="227"/>
      <c r="W14" s="227"/>
      <c r="X14" s="227"/>
      <c r="Y14" s="227"/>
      <c r="Z14" s="227"/>
      <c r="AA14" s="227"/>
      <c r="AB14" s="227"/>
      <c r="AC14" s="227"/>
      <c r="AD14" s="198"/>
      <c r="AE14" s="198"/>
      <c r="AF14" s="198"/>
      <c r="AG14" s="198"/>
      <c r="AH14" s="198"/>
      <c r="AI14" s="325"/>
    </row>
    <row r="15" spans="1:35" s="208" customFormat="1" ht="22.5" customHeight="1" x14ac:dyDescent="0.2">
      <c r="A15" s="261" t="s">
        <v>181</v>
      </c>
      <c r="B15" s="748" t="str">
        <f>'HOJA DE TRABAJO DE LA IES'!D53</f>
        <v>CARRERA DOCENTE                                                                                                                     U040</v>
      </c>
      <c r="C15" s="220"/>
      <c r="D15" s="221"/>
      <c r="E15" s="197"/>
      <c r="F15" s="221"/>
      <c r="G15" s="220"/>
      <c r="H15" s="221"/>
      <c r="I15" s="197"/>
      <c r="J15" s="221"/>
      <c r="K15" s="217">
        <f>'HOJA DE TRABAJO DE LA IES'!L33</f>
        <v>0</v>
      </c>
      <c r="L15" s="231">
        <f>'HOJA DE TRABAJO DE LA IES'!M33</f>
        <v>13590.51</v>
      </c>
      <c r="M15" s="232">
        <f>'HOJA DE TRABAJO DE LA IES'!N33</f>
        <v>0</v>
      </c>
      <c r="N15" s="216"/>
      <c r="O15" s="217">
        <f>'FRACCIÓN III 2do 2019'!Q15+K15</f>
        <v>0</v>
      </c>
      <c r="P15" s="231">
        <f>O15+L15</f>
        <v>13590.51</v>
      </c>
      <c r="Q15" s="233">
        <f>P15+M15</f>
        <v>13590.51</v>
      </c>
      <c r="S15" s="298"/>
      <c r="T15" s="324"/>
      <c r="U15" s="198"/>
      <c r="V15" s="198"/>
      <c r="W15" s="458">
        <f>U13+V13+W13</f>
        <v>19028.135190000001</v>
      </c>
      <c r="X15" s="198"/>
      <c r="Y15" s="198"/>
      <c r="Z15" s="458">
        <f>X13+Y13+Z13</f>
        <v>55589.562839999999</v>
      </c>
      <c r="AA15" s="198"/>
      <c r="AB15" s="198"/>
      <c r="AC15" s="198">
        <f>AA13+AB13+AC13</f>
        <v>0</v>
      </c>
      <c r="AD15" s="198"/>
      <c r="AE15" s="198"/>
      <c r="AF15" s="198"/>
      <c r="AG15" s="198"/>
      <c r="AH15" s="198"/>
      <c r="AI15" s="325"/>
    </row>
    <row r="16" spans="1:35" s="208" customFormat="1" ht="22.5" customHeight="1" thickBot="1" x14ac:dyDescent="0.25">
      <c r="A16" s="262"/>
      <c r="B16" s="748"/>
      <c r="C16" s="220"/>
      <c r="D16" s="221"/>
      <c r="E16" s="197"/>
      <c r="F16" s="221"/>
      <c r="G16" s="220"/>
      <c r="H16" s="221"/>
      <c r="I16" s="197"/>
      <c r="J16" s="221"/>
      <c r="K16" s="217"/>
      <c r="L16" s="216"/>
      <c r="M16" s="230"/>
      <c r="N16" s="216"/>
      <c r="O16" s="229"/>
      <c r="P16" s="216"/>
      <c r="Q16" s="226"/>
      <c r="S16" s="298"/>
      <c r="T16" s="324"/>
      <c r="U16" s="198"/>
      <c r="V16" s="198"/>
      <c r="W16" s="198"/>
      <c r="X16" s="198"/>
      <c r="Y16" s="198"/>
      <c r="Z16" s="198"/>
      <c r="AA16" s="198"/>
      <c r="AB16" s="198"/>
      <c r="AC16" s="198"/>
      <c r="AD16" s="198"/>
      <c r="AE16" s="198"/>
      <c r="AF16" s="198"/>
      <c r="AG16" s="198"/>
      <c r="AH16" s="198"/>
      <c r="AI16" s="325"/>
    </row>
    <row r="17" spans="1:35" s="208" customFormat="1" ht="18" customHeight="1" x14ac:dyDescent="0.2">
      <c r="A17" s="262"/>
      <c r="B17" s="228"/>
      <c r="C17" s="220"/>
      <c r="D17" s="221"/>
      <c r="E17" s="197"/>
      <c r="F17" s="221"/>
      <c r="G17" s="220"/>
      <c r="H17" s="221"/>
      <c r="I17" s="197"/>
      <c r="J17" s="221"/>
      <c r="K17" s="217"/>
      <c r="L17" s="216"/>
      <c r="M17" s="230"/>
      <c r="N17" s="216"/>
      <c r="O17" s="229"/>
      <c r="P17" s="216"/>
      <c r="Q17" s="226"/>
      <c r="S17" s="298"/>
      <c r="T17" s="324"/>
      <c r="U17" s="327"/>
      <c r="V17" s="328"/>
      <c r="W17" s="328"/>
      <c r="X17" s="328"/>
      <c r="Y17" s="328"/>
      <c r="Z17" s="328"/>
      <c r="AA17" s="328"/>
      <c r="AB17" s="328"/>
      <c r="AC17" s="329"/>
      <c r="AD17" s="198"/>
      <c r="AE17" s="198"/>
      <c r="AF17" s="198"/>
      <c r="AG17" s="198"/>
      <c r="AH17" s="198"/>
      <c r="AI17" s="325"/>
    </row>
    <row r="18" spans="1:35" s="208" customFormat="1" ht="22.5" customHeight="1" x14ac:dyDescent="0.2">
      <c r="A18" s="261" t="s">
        <v>181</v>
      </c>
      <c r="B18" s="748" t="str">
        <f>'HOJA DE TRABAJO DE LA IES'!D54</f>
        <v>APOYOS A CENTROS Y ORGANIZACIONES DE EDUCACIÓN                                                  U080</v>
      </c>
      <c r="C18" s="220"/>
      <c r="D18" s="221"/>
      <c r="E18" s="197"/>
      <c r="F18" s="221"/>
      <c r="G18" s="220"/>
      <c r="H18" s="221"/>
      <c r="I18" s="197"/>
      <c r="J18" s="221"/>
      <c r="K18" s="217">
        <f>'HOJA DE TRABAJO DE LA IES'!L35</f>
        <v>0</v>
      </c>
      <c r="L18" s="231">
        <f>'HOJA DE TRABAJO DE LA IES'!M35</f>
        <v>0</v>
      </c>
      <c r="M18" s="232">
        <f>'HOJA DE TRABAJO DE LA IES'!N35</f>
        <v>999.49900000000002</v>
      </c>
      <c r="N18" s="216"/>
      <c r="O18" s="217">
        <f>'FRACCIÓN III 2do 2019'!Q18+K18</f>
        <v>0</v>
      </c>
      <c r="P18" s="231">
        <f>O18+L18</f>
        <v>0</v>
      </c>
      <c r="Q18" s="233">
        <f>P18+M18</f>
        <v>999.49900000000002</v>
      </c>
      <c r="S18" s="298"/>
      <c r="T18" s="324"/>
      <c r="U18" s="703" t="s">
        <v>209</v>
      </c>
      <c r="V18" s="704"/>
      <c r="W18" s="704"/>
      <c r="X18" s="704"/>
      <c r="Y18" s="704"/>
      <c r="Z18" s="704"/>
      <c r="AA18" s="704"/>
      <c r="AB18" s="704"/>
      <c r="AC18" s="705"/>
      <c r="AD18" s="198"/>
      <c r="AE18" s="198"/>
      <c r="AF18" s="198"/>
      <c r="AG18" s="198"/>
      <c r="AH18" s="198"/>
      <c r="AI18" s="325"/>
    </row>
    <row r="19" spans="1:35" s="208" customFormat="1" ht="22.5" customHeight="1" x14ac:dyDescent="0.2">
      <c r="A19" s="262"/>
      <c r="B19" s="748"/>
      <c r="C19" s="220"/>
      <c r="D19" s="221"/>
      <c r="E19" s="197"/>
      <c r="F19" s="221"/>
      <c r="G19" s="220"/>
      <c r="H19" s="221"/>
      <c r="I19" s="197"/>
      <c r="J19" s="221"/>
      <c r="K19" s="229"/>
      <c r="L19" s="216"/>
      <c r="M19" s="230"/>
      <c r="N19" s="216"/>
      <c r="O19" s="229"/>
      <c r="P19" s="216"/>
      <c r="Q19" s="226"/>
      <c r="S19" s="298"/>
      <c r="T19" s="324"/>
      <c r="U19" s="330"/>
      <c r="V19" s="331"/>
      <c r="W19" s="331"/>
      <c r="X19" s="331"/>
      <c r="Y19" s="331"/>
      <c r="Z19" s="331"/>
      <c r="AA19" s="331"/>
      <c r="AB19" s="331"/>
      <c r="AC19" s="332"/>
      <c r="AD19" s="198"/>
      <c r="AE19" s="198"/>
      <c r="AF19" s="198"/>
      <c r="AG19" s="198"/>
      <c r="AH19" s="198"/>
      <c r="AI19" s="325"/>
    </row>
    <row r="20" spans="1:35" s="208" customFormat="1" ht="18" customHeight="1" x14ac:dyDescent="0.2">
      <c r="A20" s="262"/>
      <c r="B20" s="311"/>
      <c r="C20" s="220"/>
      <c r="D20" s="221"/>
      <c r="E20" s="197"/>
      <c r="F20" s="221"/>
      <c r="G20" s="220"/>
      <c r="H20" s="221"/>
      <c r="I20" s="197"/>
      <c r="J20" s="221"/>
      <c r="K20" s="229"/>
      <c r="L20" s="216"/>
      <c r="M20" s="230"/>
      <c r="N20" s="216"/>
      <c r="O20" s="229"/>
      <c r="P20" s="216"/>
      <c r="Q20" s="226"/>
      <c r="S20" s="298"/>
      <c r="T20" s="324"/>
      <c r="U20" s="333"/>
      <c r="V20" s="322"/>
      <c r="W20" s="334"/>
      <c r="X20" s="322"/>
      <c r="Y20" s="334"/>
      <c r="Z20" s="697" t="s">
        <v>179</v>
      </c>
      <c r="AA20" s="699" t="s">
        <v>41</v>
      </c>
      <c r="AB20" s="701" t="s">
        <v>43</v>
      </c>
      <c r="AC20" s="335"/>
      <c r="AD20" s="198"/>
      <c r="AE20" s="198"/>
      <c r="AF20" s="198"/>
      <c r="AG20" s="198"/>
      <c r="AH20" s="198"/>
      <c r="AI20" s="325"/>
    </row>
    <row r="21" spans="1:35" s="208" customFormat="1" ht="22.5" customHeight="1" x14ac:dyDescent="0.2">
      <c r="A21" s="261" t="s">
        <v>181</v>
      </c>
      <c r="B21" s="748" t="str">
        <f>'HOJA DE TRABAJO DE LA IES'!B36:C36</f>
        <v>100 UNIVERSIDADES BENITO JUÁREZ       U083</v>
      </c>
      <c r="C21" s="220"/>
      <c r="D21" s="221"/>
      <c r="E21" s="197"/>
      <c r="F21" s="221"/>
      <c r="G21" s="220"/>
      <c r="H21" s="221"/>
      <c r="I21" s="197"/>
      <c r="J21" s="221"/>
      <c r="K21" s="217">
        <f>'HOJA DE TRABAJO DE LA IES'!L37</f>
        <v>0</v>
      </c>
      <c r="L21" s="231">
        <f>'HOJA DE TRABAJO DE LA IES'!M37</f>
        <v>0</v>
      </c>
      <c r="M21" s="232">
        <f>'HOJA DE TRABAJO DE LA IES'!N37</f>
        <v>0</v>
      </c>
      <c r="N21" s="216"/>
      <c r="O21" s="217">
        <f>'FRACCIÓN III 2do 2019'!Q21+K21</f>
        <v>0</v>
      </c>
      <c r="P21" s="231">
        <f>O21+L21</f>
        <v>0</v>
      </c>
      <c r="Q21" s="233">
        <f>P21+M21</f>
        <v>0</v>
      </c>
      <c r="S21" s="298"/>
      <c r="T21" s="324"/>
      <c r="U21" s="333"/>
      <c r="V21" s="336"/>
      <c r="W21" s="336"/>
      <c r="X21" s="336"/>
      <c r="Y21" s="336"/>
      <c r="Z21" s="698"/>
      <c r="AA21" s="700"/>
      <c r="AB21" s="702"/>
      <c r="AC21" s="335"/>
      <c r="AD21" s="198"/>
      <c r="AE21" s="198"/>
      <c r="AF21" s="198"/>
      <c r="AG21" s="198"/>
      <c r="AH21" s="198"/>
      <c r="AI21" s="325"/>
    </row>
    <row r="22" spans="1:35" s="208" customFormat="1" ht="22.5" customHeight="1" x14ac:dyDescent="0.2">
      <c r="A22" s="262"/>
      <c r="B22" s="748"/>
      <c r="C22" s="220"/>
      <c r="D22" s="221"/>
      <c r="E22" s="197"/>
      <c r="F22" s="221"/>
      <c r="G22" s="220"/>
      <c r="H22" s="221"/>
      <c r="I22" s="197"/>
      <c r="J22" s="221"/>
      <c r="K22" s="229"/>
      <c r="L22" s="216"/>
      <c r="M22" s="230"/>
      <c r="N22" s="216"/>
      <c r="O22" s="229"/>
      <c r="P22" s="216"/>
      <c r="Q22" s="226"/>
      <c r="S22" s="298"/>
      <c r="T22" s="324"/>
      <c r="U22" s="333"/>
      <c r="V22" s="322"/>
      <c r="W22" s="322"/>
      <c r="X22" s="322"/>
      <c r="Y22" s="334"/>
      <c r="Z22" s="336"/>
      <c r="AA22" s="336"/>
      <c r="AB22" s="336"/>
      <c r="AC22" s="335"/>
      <c r="AD22" s="198"/>
      <c r="AE22" s="198"/>
      <c r="AF22" s="198"/>
      <c r="AG22" s="198"/>
      <c r="AH22" s="198"/>
      <c r="AI22" s="325"/>
    </row>
    <row r="23" spans="1:35" s="208" customFormat="1" ht="18" customHeight="1" x14ac:dyDescent="0.2">
      <c r="A23" s="262"/>
      <c r="B23" s="228"/>
      <c r="C23" s="220"/>
      <c r="D23" s="221"/>
      <c r="E23" s="197"/>
      <c r="F23" s="221"/>
      <c r="G23" s="220"/>
      <c r="H23" s="221"/>
      <c r="I23" s="197"/>
      <c r="J23" s="221"/>
      <c r="K23" s="229"/>
      <c r="L23" s="216"/>
      <c r="M23" s="230"/>
      <c r="N23" s="216"/>
      <c r="O23" s="229"/>
      <c r="P23" s="216"/>
      <c r="Q23" s="226"/>
      <c r="S23" s="298"/>
      <c r="T23" s="324"/>
      <c r="U23" s="333"/>
      <c r="V23" s="337"/>
      <c r="W23" s="336"/>
      <c r="X23" s="322" t="s">
        <v>39</v>
      </c>
      <c r="Y23" s="334"/>
      <c r="Z23" s="338">
        <v>1271467.7150000001</v>
      </c>
      <c r="AA23" s="339">
        <f>IF(Z23="",0,Z23/Z26)</f>
        <v>0.75866834032296937</v>
      </c>
      <c r="AB23" s="23" t="s">
        <v>44</v>
      </c>
      <c r="AC23" s="335"/>
      <c r="AD23" s="198"/>
      <c r="AE23" s="198"/>
      <c r="AF23" s="198"/>
      <c r="AG23" s="198"/>
      <c r="AH23" s="198"/>
      <c r="AI23" s="325"/>
    </row>
    <row r="24" spans="1:35" s="208" customFormat="1" ht="22.5" customHeight="1" x14ac:dyDescent="0.2">
      <c r="A24" s="261" t="s">
        <v>181</v>
      </c>
      <c r="B24" s="748" t="str">
        <f>'HOJA DE TRABAJO DE LA IES'!D56</f>
        <v>PROGRAMA PARA EL DESARROLLO PROFESIONAL DOCENTE (PRODEP)                        S247</v>
      </c>
      <c r="C24" s="220"/>
      <c r="D24" s="221"/>
      <c r="E24" s="197"/>
      <c r="F24" s="221"/>
      <c r="G24" s="220"/>
      <c r="H24" s="221"/>
      <c r="I24" s="197"/>
      <c r="J24" s="221"/>
      <c r="K24" s="217">
        <f>'HOJA DE TRABAJO DE LA IES'!L39</f>
        <v>0</v>
      </c>
      <c r="L24" s="231">
        <f>'HOJA DE TRABAJO DE LA IES'!M39</f>
        <v>0</v>
      </c>
      <c r="M24" s="232">
        <f>'HOJA DE TRABAJO DE LA IES'!N39</f>
        <v>10222.431210000001</v>
      </c>
      <c r="N24" s="216"/>
      <c r="O24" s="217">
        <f>'FRACCIÓN III 2do 2019'!Q24+K24</f>
        <v>0</v>
      </c>
      <c r="P24" s="231">
        <f>O24+L24</f>
        <v>0</v>
      </c>
      <c r="Q24" s="233">
        <f>P24+M24</f>
        <v>10222.431210000001</v>
      </c>
      <c r="S24" s="298"/>
      <c r="T24" s="324"/>
      <c r="U24" s="333"/>
      <c r="V24" s="322"/>
      <c r="W24" s="336"/>
      <c r="X24" s="340" t="s">
        <v>40</v>
      </c>
      <c r="Y24" s="322"/>
      <c r="Z24" s="338">
        <v>404452.641</v>
      </c>
      <c r="AA24" s="339">
        <f>IF(Z24="",0,Z24/Z26)</f>
        <v>0.2413316596770306</v>
      </c>
      <c r="AB24" s="23" t="s">
        <v>45</v>
      </c>
      <c r="AC24" s="335"/>
      <c r="AD24" s="198"/>
      <c r="AE24" s="198"/>
      <c r="AF24" s="198"/>
      <c r="AG24" s="198"/>
      <c r="AH24" s="198"/>
      <c r="AI24" s="325"/>
    </row>
    <row r="25" spans="1:35" s="208" customFormat="1" ht="22.5" customHeight="1" x14ac:dyDescent="0.2">
      <c r="A25" s="262"/>
      <c r="B25" s="748"/>
      <c r="C25" s="220"/>
      <c r="D25" s="221"/>
      <c r="E25" s="197"/>
      <c r="F25" s="221"/>
      <c r="G25" s="220"/>
      <c r="H25" s="221"/>
      <c r="I25" s="197"/>
      <c r="J25" s="221"/>
      <c r="K25" s="229"/>
      <c r="L25" s="216"/>
      <c r="M25" s="230"/>
      <c r="N25" s="216"/>
      <c r="O25" s="229"/>
      <c r="P25" s="216"/>
      <c r="Q25" s="226"/>
      <c r="S25" s="298"/>
      <c r="T25" s="324"/>
      <c r="U25" s="333"/>
      <c r="V25" s="322"/>
      <c r="W25" s="336"/>
      <c r="X25" s="322"/>
      <c r="Y25" s="322"/>
      <c r="Z25" s="322"/>
      <c r="AA25" s="322"/>
      <c r="AB25" s="23"/>
      <c r="AC25" s="335"/>
      <c r="AD25" s="198"/>
      <c r="AE25" s="198"/>
      <c r="AF25" s="198"/>
      <c r="AG25" s="198"/>
      <c r="AH25" s="198"/>
      <c r="AI25" s="325"/>
    </row>
    <row r="26" spans="1:35" s="208" customFormat="1" ht="18" customHeight="1" thickBot="1" x14ac:dyDescent="0.25">
      <c r="A26" s="262"/>
      <c r="B26" s="228"/>
      <c r="C26" s="220"/>
      <c r="D26" s="221"/>
      <c r="E26" s="197"/>
      <c r="F26" s="221"/>
      <c r="G26" s="220"/>
      <c r="H26" s="221"/>
      <c r="I26" s="197"/>
      <c r="J26" s="221"/>
      <c r="K26" s="229"/>
      <c r="L26" s="216"/>
      <c r="M26" s="230"/>
      <c r="N26" s="216"/>
      <c r="O26" s="229"/>
      <c r="P26" s="216"/>
      <c r="Q26" s="226"/>
      <c r="S26" s="298"/>
      <c r="T26" s="324"/>
      <c r="U26" s="333"/>
      <c r="V26" s="322"/>
      <c r="W26" s="336"/>
      <c r="X26" s="322" t="s">
        <v>42</v>
      </c>
      <c r="Y26" s="334"/>
      <c r="Z26" s="341">
        <f>Z23+Z24</f>
        <v>1675920.3560000001</v>
      </c>
      <c r="AA26" s="339">
        <f>AA23+AA24</f>
        <v>1</v>
      </c>
      <c r="AB26" s="23" t="s">
        <v>46</v>
      </c>
      <c r="AC26" s="335"/>
      <c r="AD26" s="198"/>
      <c r="AE26" s="198"/>
      <c r="AF26" s="198"/>
      <c r="AG26" s="198"/>
      <c r="AH26" s="198"/>
      <c r="AI26" s="325"/>
    </row>
    <row r="27" spans="1:35" s="208" customFormat="1" ht="22.5" customHeight="1" thickTop="1" thickBot="1" x14ac:dyDescent="0.25">
      <c r="A27" s="261" t="s">
        <v>181</v>
      </c>
      <c r="B27" s="748" t="str">
        <f>'HOJA DE TRABAJO DE LA IES'!D57</f>
        <v>PROGRAMA FORTALECIMIENTO DE LA CALIDAD EDUCATIVA (PFCE)                               S267</v>
      </c>
      <c r="C27" s="220"/>
      <c r="D27" s="221"/>
      <c r="E27" s="197"/>
      <c r="F27" s="221"/>
      <c r="G27" s="220"/>
      <c r="H27" s="221"/>
      <c r="I27" s="197"/>
      <c r="J27" s="221"/>
      <c r="K27" s="217">
        <f>'HOJA DE TRABAJO DE LA IES'!L41</f>
        <v>0</v>
      </c>
      <c r="L27" s="231">
        <f>'HOJA DE TRABAJO DE LA IES'!M41</f>
        <v>0</v>
      </c>
      <c r="M27" s="232">
        <f>'HOJA DE TRABAJO DE LA IES'!N41</f>
        <v>0</v>
      </c>
      <c r="N27" s="216"/>
      <c r="O27" s="217">
        <f>'FRACCIÓN III 2do 2019'!Q27+K27</f>
        <v>6077.7030000000004</v>
      </c>
      <c r="P27" s="231">
        <f>O27+L27</f>
        <v>6077.7030000000004</v>
      </c>
      <c r="Q27" s="233">
        <f>P27+M27</f>
        <v>6077.7030000000004</v>
      </c>
      <c r="S27" s="298"/>
      <c r="T27" s="324"/>
      <c r="U27" s="342"/>
      <c r="V27" s="343"/>
      <c r="W27" s="343"/>
      <c r="X27" s="343"/>
      <c r="Y27" s="343"/>
      <c r="Z27" s="343"/>
      <c r="AA27" s="343"/>
      <c r="AB27" s="343"/>
      <c r="AC27" s="344"/>
      <c r="AD27" s="198"/>
      <c r="AE27" s="336"/>
      <c r="AF27" s="336"/>
      <c r="AG27" s="198"/>
      <c r="AH27" s="198"/>
      <c r="AI27" s="325"/>
    </row>
    <row r="28" spans="1:35" s="208" customFormat="1" ht="22.5" customHeight="1" x14ac:dyDescent="0.2">
      <c r="A28" s="262"/>
      <c r="B28" s="748"/>
      <c r="C28" s="220"/>
      <c r="D28" s="221"/>
      <c r="E28" s="197"/>
      <c r="F28" s="221"/>
      <c r="G28" s="220"/>
      <c r="H28" s="221"/>
      <c r="I28" s="197"/>
      <c r="J28" s="221"/>
      <c r="K28" s="229"/>
      <c r="L28" s="216"/>
      <c r="M28" s="230"/>
      <c r="N28" s="216"/>
      <c r="O28" s="229"/>
      <c r="P28" s="216"/>
      <c r="Q28" s="226"/>
      <c r="S28" s="298"/>
      <c r="T28" s="324"/>
      <c r="U28" s="198"/>
      <c r="V28" s="198"/>
      <c r="W28" s="198"/>
      <c r="X28" s="198"/>
      <c r="Y28" s="198"/>
      <c r="Z28" s="198"/>
      <c r="AA28" s="198"/>
      <c r="AB28" s="198"/>
      <c r="AC28" s="198"/>
      <c r="AD28" s="198"/>
      <c r="AE28" s="336"/>
      <c r="AF28" s="336"/>
      <c r="AG28" s="198"/>
      <c r="AH28" s="198"/>
      <c r="AI28" s="325"/>
    </row>
    <row r="29" spans="1:35" s="208" customFormat="1" ht="18" customHeight="1" x14ac:dyDescent="0.2">
      <c r="A29" s="262"/>
      <c r="B29" s="228"/>
      <c r="C29" s="220"/>
      <c r="D29" s="221"/>
      <c r="E29" s="197"/>
      <c r="F29" s="221"/>
      <c r="G29" s="220"/>
      <c r="H29" s="221"/>
      <c r="I29" s="197"/>
      <c r="J29" s="221"/>
      <c r="K29" s="229"/>
      <c r="L29" s="216"/>
      <c r="M29" s="230"/>
      <c r="N29" s="216"/>
      <c r="O29" s="229"/>
      <c r="P29" s="216"/>
      <c r="Q29" s="226"/>
      <c r="S29" s="298"/>
      <c r="T29" s="324"/>
      <c r="U29" s="336"/>
      <c r="V29" s="322"/>
      <c r="W29" s="198"/>
      <c r="X29" s="706" t="s">
        <v>65</v>
      </c>
      <c r="Y29" s="707"/>
      <c r="Z29" s="707"/>
      <c r="AA29" s="708"/>
      <c r="AB29" s="269" t="s">
        <v>165</v>
      </c>
      <c r="AC29" s="272"/>
      <c r="AD29" s="198"/>
      <c r="AE29" s="336"/>
      <c r="AF29" s="336"/>
      <c r="AG29" s="198"/>
      <c r="AH29" s="198"/>
      <c r="AI29" s="325"/>
    </row>
    <row r="30" spans="1:35" s="208" customFormat="1" ht="22.5" customHeight="1" x14ac:dyDescent="0.2">
      <c r="A30" s="261" t="s">
        <v>181</v>
      </c>
      <c r="B30" s="748" t="str">
        <f>'HOJA DE TRABAJO DE LA IES'!B42:C42</f>
        <v>AAA</v>
      </c>
      <c r="C30" s="220"/>
      <c r="D30" s="221"/>
      <c r="E30" s="197"/>
      <c r="F30" s="221"/>
      <c r="G30" s="220"/>
      <c r="H30" s="221"/>
      <c r="I30" s="197"/>
      <c r="J30" s="221"/>
      <c r="K30" s="217">
        <f>'HOJA DE TRABAJO DE LA IES'!L43</f>
        <v>0</v>
      </c>
      <c r="L30" s="231">
        <f>'HOJA DE TRABAJO DE LA IES'!M43</f>
        <v>0</v>
      </c>
      <c r="M30" s="232">
        <f>'HOJA DE TRABAJO DE LA IES'!N43</f>
        <v>0</v>
      </c>
      <c r="N30" s="216"/>
      <c r="O30" s="217">
        <f>'FRACCIÓN III 2do 2019'!Q30+K30</f>
        <v>0</v>
      </c>
      <c r="P30" s="231">
        <f>O30+L30</f>
        <v>0</v>
      </c>
      <c r="Q30" s="233">
        <f>P30+M30</f>
        <v>0</v>
      </c>
      <c r="S30" s="298"/>
      <c r="T30" s="324"/>
      <c r="U30" s="336"/>
      <c r="V30" s="336"/>
      <c r="W30" s="198"/>
      <c r="X30" s="321" t="s">
        <v>66</v>
      </c>
      <c r="Y30" s="321" t="s">
        <v>67</v>
      </c>
      <c r="Z30" s="345" t="s">
        <v>68</v>
      </c>
      <c r="AA30" s="321" t="s">
        <v>69</v>
      </c>
      <c r="AB30" s="270" t="s">
        <v>42</v>
      </c>
      <c r="AC30" s="198"/>
      <c r="AD30" s="336"/>
      <c r="AE30" s="336"/>
      <c r="AF30" s="336"/>
      <c r="AG30" s="198"/>
      <c r="AH30" s="198"/>
      <c r="AI30" s="325"/>
    </row>
    <row r="31" spans="1:35" s="208" customFormat="1" ht="22.5" customHeight="1" x14ac:dyDescent="0.25">
      <c r="A31" s="262"/>
      <c r="B31" s="748"/>
      <c r="C31" s="220"/>
      <c r="D31" s="221"/>
      <c r="E31" s="197"/>
      <c r="F31" s="221"/>
      <c r="G31" s="220"/>
      <c r="H31" s="221"/>
      <c r="I31" s="197"/>
      <c r="J31" s="221"/>
      <c r="K31" s="229"/>
      <c r="L31" s="216"/>
      <c r="M31" s="230"/>
      <c r="N31" s="216"/>
      <c r="O31" s="229"/>
      <c r="P31" s="216"/>
      <c r="Q31" s="226"/>
      <c r="R31" s="6"/>
      <c r="S31" s="298"/>
      <c r="T31" s="324"/>
      <c r="U31" s="322"/>
      <c r="V31" s="336"/>
      <c r="W31" s="198" t="s">
        <v>64</v>
      </c>
      <c r="X31" s="348">
        <f>'FRACCIÓN III 1er 2019'!X31</f>
        <v>277250.70943999989</v>
      </c>
      <c r="Y31" s="347">
        <f>'FRACCIÓN III 2do 2019'!Y31</f>
        <v>439040.16246857221</v>
      </c>
      <c r="Z31" s="346">
        <f>'FRACCIÓN II 3er 2019'!U259</f>
        <v>277374.13820857106</v>
      </c>
      <c r="AA31" s="348"/>
      <c r="AB31" s="348">
        <f>X31+Y31+Z31+AA31</f>
        <v>993665.01011714316</v>
      </c>
      <c r="AC31" s="198"/>
      <c r="AD31" s="336"/>
      <c r="AE31" s="198"/>
      <c r="AF31" s="198"/>
      <c r="AG31" s="198"/>
      <c r="AH31" s="198"/>
      <c r="AI31" s="325"/>
    </row>
    <row r="32" spans="1:35" s="208" customFormat="1" ht="18" customHeight="1" x14ac:dyDescent="0.25">
      <c r="A32" s="262"/>
      <c r="B32" s="228"/>
      <c r="C32" s="220"/>
      <c r="D32" s="221"/>
      <c r="E32" s="197"/>
      <c r="F32" s="221"/>
      <c r="G32" s="220"/>
      <c r="H32" s="221"/>
      <c r="I32" s="197"/>
      <c r="J32" s="221"/>
      <c r="K32" s="229"/>
      <c r="L32" s="216"/>
      <c r="M32" s="230"/>
      <c r="N32" s="216"/>
      <c r="O32" s="229"/>
      <c r="P32" s="216"/>
      <c r="Q32" s="226"/>
      <c r="R32" s="6"/>
      <c r="S32" s="298"/>
      <c r="T32" s="324"/>
      <c r="U32" s="336"/>
      <c r="V32" s="198"/>
      <c r="W32" s="198"/>
      <c r="X32" s="348"/>
      <c r="Y32" s="348"/>
      <c r="Z32" s="346"/>
      <c r="AA32" s="348"/>
      <c r="AB32" s="348"/>
      <c r="AC32" s="198"/>
      <c r="AD32" s="198"/>
      <c r="AE32" s="198"/>
      <c r="AF32" s="198"/>
      <c r="AG32" s="198"/>
      <c r="AH32" s="198"/>
      <c r="AI32" s="325"/>
    </row>
    <row r="33" spans="1:35" s="208" customFormat="1" ht="22.5" customHeight="1" x14ac:dyDescent="0.25">
      <c r="A33" s="749" t="s">
        <v>181</v>
      </c>
      <c r="B33" s="751" t="str">
        <f>'HOJA DE TRABAJO DE LA IES'!D59</f>
        <v>BBB</v>
      </c>
      <c r="C33" s="220"/>
      <c r="D33" s="221"/>
      <c r="E33" s="197"/>
      <c r="F33" s="221"/>
      <c r="G33" s="220"/>
      <c r="H33" s="221"/>
      <c r="I33" s="197"/>
      <c r="J33" s="221"/>
      <c r="K33" s="217">
        <f>'HOJA DE TRABAJO DE LA IES'!L45</f>
        <v>0</v>
      </c>
      <c r="L33" s="231">
        <f>'HOJA DE TRABAJO DE LA IES'!M45</f>
        <v>0</v>
      </c>
      <c r="M33" s="232">
        <f>'HOJA DE TRABAJO DE LA IES'!N45</f>
        <v>0</v>
      </c>
      <c r="N33" s="216"/>
      <c r="O33" s="217">
        <f>'FRACCIÓN III 2do 2019'!Q33+K33</f>
        <v>0</v>
      </c>
      <c r="P33" s="231">
        <f>O33+L33</f>
        <v>0</v>
      </c>
      <c r="Q33" s="233">
        <f>P33+M33</f>
        <v>0</v>
      </c>
      <c r="R33" s="6"/>
      <c r="S33" s="298"/>
      <c r="T33" s="324"/>
      <c r="U33" s="336"/>
      <c r="V33" s="198"/>
      <c r="W33" s="198" t="s">
        <v>40</v>
      </c>
      <c r="X33" s="350">
        <f>'FRACCIÓN III 1er 2019'!X33</f>
        <v>49728.00692</v>
      </c>
      <c r="Y33" s="350">
        <f>'FRACCIÓN III 2do 2019'!Y33</f>
        <v>119016.33104000002</v>
      </c>
      <c r="Z33" s="349">
        <f>W15+Z15</f>
        <v>74617.69803</v>
      </c>
      <c r="AA33" s="350"/>
      <c r="AB33" s="350">
        <f>X33+Y33+Z33+AA33</f>
        <v>243362.03599000003</v>
      </c>
      <c r="AC33" s="198"/>
      <c r="AD33" s="198"/>
      <c r="AE33" s="198"/>
      <c r="AF33" s="198"/>
      <c r="AG33" s="198"/>
      <c r="AH33" s="198"/>
      <c r="AI33" s="325"/>
    </row>
    <row r="34" spans="1:35" s="208" customFormat="1" ht="22.5" customHeight="1" x14ac:dyDescent="0.25">
      <c r="A34" s="749"/>
      <c r="B34" s="751"/>
      <c r="C34" s="220"/>
      <c r="D34" s="221"/>
      <c r="E34" s="197"/>
      <c r="F34" s="221"/>
      <c r="G34" s="220"/>
      <c r="H34" s="221"/>
      <c r="I34" s="197"/>
      <c r="J34" s="221"/>
      <c r="K34" s="229"/>
      <c r="L34" s="216"/>
      <c r="M34" s="230"/>
      <c r="N34" s="216"/>
      <c r="O34" s="229"/>
      <c r="P34" s="216"/>
      <c r="Q34" s="226"/>
      <c r="R34" s="22"/>
      <c r="S34" s="298"/>
      <c r="T34" s="324"/>
      <c r="U34" s="198"/>
      <c r="V34" s="198"/>
      <c r="W34" s="198"/>
      <c r="X34" s="352"/>
      <c r="Y34" s="352"/>
      <c r="Z34" s="351"/>
      <c r="AA34" s="352"/>
      <c r="AB34" s="352"/>
      <c r="AC34" s="198"/>
      <c r="AD34" s="198"/>
      <c r="AE34" s="198"/>
      <c r="AF34" s="198"/>
      <c r="AG34" s="198"/>
      <c r="AH34" s="198"/>
      <c r="AI34" s="325"/>
    </row>
    <row r="35" spans="1:35" s="208" customFormat="1" ht="18" customHeight="1" thickBot="1" x14ac:dyDescent="0.3">
      <c r="A35" s="750"/>
      <c r="B35" s="752"/>
      <c r="C35" s="234"/>
      <c r="D35" s="235"/>
      <c r="E35" s="236"/>
      <c r="F35" s="235"/>
      <c r="G35" s="234"/>
      <c r="H35" s="235"/>
      <c r="I35" s="236"/>
      <c r="J35" s="235"/>
      <c r="K35" s="237"/>
      <c r="L35" s="238"/>
      <c r="M35" s="239"/>
      <c r="N35" s="238"/>
      <c r="O35" s="237"/>
      <c r="P35" s="238"/>
      <c r="Q35" s="240"/>
      <c r="R35" s="22"/>
      <c r="S35" s="298"/>
      <c r="T35" s="324"/>
      <c r="U35" s="198"/>
      <c r="V35" s="198"/>
      <c r="W35" s="198"/>
      <c r="X35" s="354">
        <f>+X31+X33</f>
        <v>326978.7163599999</v>
      </c>
      <c r="Y35" s="354">
        <f>+Y31+Y33</f>
        <v>558056.49350857222</v>
      </c>
      <c r="Z35" s="353">
        <f>+Z31+Z33</f>
        <v>351991.83623857109</v>
      </c>
      <c r="AA35" s="354">
        <v>0</v>
      </c>
      <c r="AB35" s="354">
        <f>AB31+AB33</f>
        <v>1237027.0461071432</v>
      </c>
      <c r="AC35" s="198"/>
      <c r="AD35" s="198"/>
      <c r="AE35" s="198"/>
      <c r="AF35" s="198"/>
      <c r="AG35" s="198"/>
      <c r="AH35" s="198"/>
      <c r="AI35" s="325"/>
    </row>
    <row r="36" spans="1:35" s="208" customFormat="1" ht="18" customHeight="1" x14ac:dyDescent="0.25">
      <c r="A36" s="203"/>
      <c r="B36" s="194"/>
      <c r="C36" s="194"/>
      <c r="D36" s="194"/>
      <c r="E36" s="194"/>
      <c r="F36" s="194"/>
      <c r="G36" s="194"/>
      <c r="H36" s="194"/>
      <c r="I36" s="194"/>
      <c r="J36" s="194"/>
      <c r="K36" s="206"/>
      <c r="L36" s="206"/>
      <c r="M36" s="206"/>
      <c r="N36" s="206"/>
      <c r="O36" s="206"/>
      <c r="P36" s="206"/>
      <c r="Q36" s="241"/>
      <c r="R36" s="22"/>
      <c r="S36" s="298"/>
      <c r="T36" s="324"/>
      <c r="U36" s="198"/>
      <c r="V36" s="198"/>
      <c r="W36" s="198"/>
      <c r="X36" s="355"/>
      <c r="Y36" s="355"/>
      <c r="Z36" s="355"/>
      <c r="AA36" s="198"/>
      <c r="AB36" s="198"/>
      <c r="AC36" s="198"/>
      <c r="AD36" s="198"/>
      <c r="AE36" s="198"/>
      <c r="AF36" s="198"/>
      <c r="AG36" s="198"/>
      <c r="AH36" s="198"/>
      <c r="AI36" s="325"/>
    </row>
    <row r="37" spans="1:35" s="208" customFormat="1" ht="18" customHeight="1" x14ac:dyDescent="0.25">
      <c r="A37" s="203"/>
      <c r="B37" s="194"/>
      <c r="C37" s="194"/>
      <c r="D37" s="194"/>
      <c r="E37" s="194"/>
      <c r="F37" s="194"/>
      <c r="G37" s="194"/>
      <c r="H37" s="194"/>
      <c r="I37" s="194"/>
      <c r="J37" s="194"/>
      <c r="K37" s="206"/>
      <c r="L37" s="206"/>
      <c r="M37" s="206"/>
      <c r="N37" s="206"/>
      <c r="O37" s="206"/>
      <c r="P37" s="206"/>
      <c r="Q37" s="207"/>
      <c r="R37" s="6"/>
      <c r="S37" s="298"/>
      <c r="T37" s="324"/>
      <c r="U37" s="198"/>
      <c r="V37" s="336"/>
      <c r="W37" s="336"/>
      <c r="X37" s="336"/>
      <c r="Y37" s="336"/>
      <c r="Z37" s="336"/>
      <c r="AA37" s="336"/>
      <c r="AB37" s="336"/>
      <c r="AC37" s="336"/>
      <c r="AD37" s="198"/>
      <c r="AE37" s="198"/>
      <c r="AF37" s="198"/>
      <c r="AG37" s="198"/>
      <c r="AH37" s="198"/>
      <c r="AI37" s="325"/>
    </row>
    <row r="38" spans="1:35" s="208" customFormat="1" ht="16.2" thickBot="1" x14ac:dyDescent="0.3">
      <c r="A38" s="203"/>
      <c r="B38" s="242" t="s">
        <v>20</v>
      </c>
      <c r="C38" s="243">
        <f>C12+C15+C18+C21+C24+C27+C30+C33</f>
        <v>1080.6024299999999</v>
      </c>
      <c r="D38" s="243">
        <f>D12+D15+D18+D21+D24+D27+D30+D33</f>
        <v>7121.53802</v>
      </c>
      <c r="E38" s="243">
        <f>E12+E15+E18+E21+E24+E27+E30+E33</f>
        <v>10825.99474</v>
      </c>
      <c r="F38" s="242"/>
      <c r="G38" s="243">
        <f>G12+G15+G18+G21+G24+G27+G30+G33</f>
        <v>7019.1779999999999</v>
      </c>
      <c r="H38" s="243">
        <f>H12+H15+H18+H21+H24+H27+H30+H33</f>
        <v>23208.06453</v>
      </c>
      <c r="I38" s="243">
        <f>I12+I15+I18+I21+I24+I27+I30+I33</f>
        <v>25362.320309999999</v>
      </c>
      <c r="J38" s="242"/>
      <c r="K38" s="243">
        <f>K12+K15+K18+K21+K24+K27+K30+K33</f>
        <v>0</v>
      </c>
      <c r="L38" s="243">
        <f>L12+L15+L18+L21+L24+L27+L30+L33</f>
        <v>13590.51</v>
      </c>
      <c r="M38" s="243">
        <f>M12+M15+M18+M21+M24+M27+M30+M33</f>
        <v>11221.93021</v>
      </c>
      <c r="N38" s="244"/>
      <c r="O38" s="243">
        <f>O12+O15+O18+O21+O24+O27+O30+O33</f>
        <v>182921.82139000003</v>
      </c>
      <c r="P38" s="243">
        <f>P12+P15+P18+P21+P24+P27+P30+P33</f>
        <v>226841.93394000005</v>
      </c>
      <c r="Q38" s="243">
        <f>Q12+Q15+Q18+Q21+Q24+Q27+Q30+Q33</f>
        <v>274252.17920000001</v>
      </c>
      <c r="R38" s="6"/>
      <c r="S38" s="298"/>
      <c r="T38" s="324"/>
      <c r="U38" s="198"/>
      <c r="V38" s="356"/>
      <c r="W38" s="357" t="s">
        <v>176</v>
      </c>
      <c r="X38" s="358"/>
      <c r="Y38" s="336"/>
      <c r="Z38" s="336"/>
      <c r="AA38" s="336"/>
      <c r="AB38" s="336"/>
      <c r="AC38" s="336"/>
      <c r="AD38" s="198"/>
      <c r="AE38" s="198"/>
      <c r="AF38" s="198"/>
      <c r="AG38" s="198"/>
      <c r="AH38" s="198"/>
      <c r="AI38" s="325"/>
    </row>
    <row r="39" spans="1:35" s="208" customFormat="1" ht="18" customHeight="1" thickTop="1" x14ac:dyDescent="0.25">
      <c r="A39" s="203"/>
      <c r="C39" s="246"/>
      <c r="D39" s="246"/>
      <c r="E39" s="246"/>
      <c r="F39" s="246"/>
      <c r="G39" s="246"/>
      <c r="H39" s="246"/>
      <c r="I39" s="246"/>
      <c r="J39" s="246"/>
      <c r="K39" s="246"/>
      <c r="L39" s="246"/>
      <c r="M39" s="246"/>
      <c r="N39" s="246"/>
      <c r="O39" s="246"/>
      <c r="P39" s="246"/>
      <c r="Q39" s="247"/>
      <c r="R39" s="5"/>
      <c r="S39" s="298"/>
      <c r="T39" s="324"/>
      <c r="U39" s="336"/>
      <c r="V39" s="359"/>
      <c r="W39" s="360" t="s">
        <v>167</v>
      </c>
      <c r="X39" s="361" t="s">
        <v>189</v>
      </c>
      <c r="Y39" s="336"/>
      <c r="Z39" s="336"/>
      <c r="AA39" s="336"/>
      <c r="AB39" s="336"/>
      <c r="AC39" s="336"/>
      <c r="AD39" s="198"/>
      <c r="AE39" s="198"/>
      <c r="AF39" s="198"/>
      <c r="AG39" s="198"/>
      <c r="AH39" s="198"/>
      <c r="AI39" s="325"/>
    </row>
    <row r="40" spans="1:35" s="208" customFormat="1" ht="18" customHeight="1" x14ac:dyDescent="0.25">
      <c r="A40" s="203"/>
      <c r="B40" s="242" t="s">
        <v>19</v>
      </c>
      <c r="C40" s="248">
        <f>C38</f>
        <v>1080.6024299999999</v>
      </c>
      <c r="D40" s="248">
        <f>D38+C40</f>
        <v>8202.140449999999</v>
      </c>
      <c r="E40" s="248">
        <f>E38+D40</f>
        <v>19028.135190000001</v>
      </c>
      <c r="F40" s="242"/>
      <c r="G40" s="248">
        <f>G38+E40</f>
        <v>26047.313190000001</v>
      </c>
      <c r="H40" s="248">
        <f>H38+G40</f>
        <v>49255.377720000004</v>
      </c>
      <c r="I40" s="248">
        <f>I38+H40</f>
        <v>74617.69803</v>
      </c>
      <c r="J40" s="242"/>
      <c r="K40" s="248">
        <f>K38+I40</f>
        <v>74617.69803</v>
      </c>
      <c r="L40" s="248">
        <f>L38+K40</f>
        <v>88208.208029999994</v>
      </c>
      <c r="M40" s="248">
        <f>M38+L40</f>
        <v>99430.13824</v>
      </c>
      <c r="N40" s="244"/>
      <c r="O40" s="248">
        <f>C38+G38+K38</f>
        <v>8099.7804299999998</v>
      </c>
      <c r="P40" s="248">
        <f>D38+H38+L38+O40</f>
        <v>52019.892979999997</v>
      </c>
      <c r="Q40" s="249">
        <f>E38+I38+M38+P40</f>
        <v>99430.13824</v>
      </c>
      <c r="R40" s="6"/>
      <c r="S40" s="298"/>
      <c r="T40" s="324"/>
      <c r="U40" s="336"/>
      <c r="V40" s="359"/>
      <c r="W40" s="362"/>
      <c r="X40" s="363"/>
      <c r="Y40" s="336"/>
      <c r="Z40" s="336"/>
      <c r="AA40" s="336"/>
      <c r="AB40" s="336"/>
      <c r="AC40" s="336"/>
      <c r="AD40" s="198"/>
      <c r="AE40" s="198"/>
      <c r="AF40" s="198"/>
      <c r="AG40" s="198"/>
      <c r="AH40" s="198"/>
      <c r="AI40" s="325"/>
    </row>
    <row r="41" spans="1:35" s="208" customFormat="1" x14ac:dyDescent="0.25">
      <c r="A41" s="203"/>
      <c r="B41" s="242"/>
      <c r="C41" s="242"/>
      <c r="D41" s="242"/>
      <c r="E41" s="242"/>
      <c r="F41" s="242"/>
      <c r="G41" s="242"/>
      <c r="H41" s="242"/>
      <c r="I41" s="242"/>
      <c r="J41" s="242"/>
      <c r="K41" s="242"/>
      <c r="L41" s="242"/>
      <c r="M41" s="242"/>
      <c r="N41" s="244"/>
      <c r="O41" s="242"/>
      <c r="P41" s="242"/>
      <c r="Q41" s="250"/>
      <c r="R41" s="6"/>
      <c r="S41" s="298"/>
      <c r="T41" s="324"/>
      <c r="U41" s="336"/>
      <c r="V41" s="359" t="s">
        <v>171</v>
      </c>
      <c r="W41" s="364" t="s">
        <v>45</v>
      </c>
      <c r="X41" s="365">
        <f>Q12</f>
        <v>243362.03599000003</v>
      </c>
      <c r="Y41" s="336"/>
      <c r="Z41" s="336"/>
      <c r="AA41" s="336"/>
      <c r="AB41" s="336"/>
      <c r="AC41" s="336"/>
      <c r="AD41" s="198"/>
      <c r="AE41" s="198"/>
      <c r="AF41" s="198"/>
      <c r="AG41" s="198"/>
      <c r="AH41" s="198"/>
      <c r="AI41" s="325"/>
    </row>
    <row r="42" spans="1:35" s="208" customFormat="1" x14ac:dyDescent="0.25">
      <c r="A42" s="138"/>
      <c r="B42" s="242" t="s">
        <v>78</v>
      </c>
      <c r="C42" s="251"/>
      <c r="D42" s="252"/>
      <c r="E42" s="252">
        <f>C38+D38+E38</f>
        <v>19028.135190000001</v>
      </c>
      <c r="F42" s="251"/>
      <c r="G42" s="251"/>
      <c r="H42" s="252"/>
      <c r="I42" s="252">
        <f>G38+H38+I38</f>
        <v>55589.562839999999</v>
      </c>
      <c r="J42" s="251"/>
      <c r="K42" s="251"/>
      <c r="L42" s="252"/>
      <c r="M42" s="252">
        <f>K38+L38+M38</f>
        <v>24812.440210000001</v>
      </c>
      <c r="N42" s="251"/>
      <c r="O42" s="251"/>
      <c r="P42" s="252"/>
      <c r="Q42" s="253">
        <f>E42+I42+M42</f>
        <v>99430.13824</v>
      </c>
      <c r="R42" s="6"/>
      <c r="S42" s="298"/>
      <c r="T42" s="324"/>
      <c r="U42" s="336"/>
      <c r="V42" s="359"/>
      <c r="W42" s="364"/>
      <c r="X42" s="363"/>
      <c r="Y42" s="336"/>
      <c r="Z42" s="336"/>
      <c r="AA42" s="336"/>
      <c r="AB42" s="336"/>
      <c r="AC42" s="336"/>
      <c r="AD42" s="198"/>
      <c r="AE42" s="198"/>
      <c r="AF42" s="198"/>
      <c r="AG42" s="198"/>
      <c r="AH42" s="198"/>
      <c r="AI42" s="325"/>
    </row>
    <row r="43" spans="1:35" s="208" customFormat="1" x14ac:dyDescent="0.25">
      <c r="A43" s="203"/>
      <c r="B43" s="194"/>
      <c r="C43" s="194"/>
      <c r="D43" s="194"/>
      <c r="E43" s="194"/>
      <c r="F43" s="194"/>
      <c r="G43" s="194"/>
      <c r="H43" s="194"/>
      <c r="I43" s="194"/>
      <c r="J43" s="194"/>
      <c r="K43" s="194"/>
      <c r="L43" s="194"/>
      <c r="M43" s="194"/>
      <c r="N43" s="194"/>
      <c r="O43" s="194"/>
      <c r="P43" s="194"/>
      <c r="Q43" s="254"/>
      <c r="R43" s="6"/>
      <c r="S43" s="297"/>
      <c r="T43" s="274"/>
      <c r="U43" s="336"/>
      <c r="V43" s="359" t="s">
        <v>171</v>
      </c>
      <c r="W43" s="364" t="s">
        <v>44</v>
      </c>
      <c r="X43" s="365">
        <f>'FRACCIÓN II 3er 2019'!U261</f>
        <v>993665.01012571435</v>
      </c>
      <c r="Y43" s="463"/>
      <c r="Z43" s="336"/>
      <c r="AA43" s="336"/>
      <c r="AB43" s="336"/>
      <c r="AC43" s="336"/>
      <c r="AD43" s="366"/>
      <c r="AE43" s="198"/>
      <c r="AF43" s="198"/>
      <c r="AG43" s="198"/>
      <c r="AH43" s="198"/>
      <c r="AI43" s="325"/>
    </row>
    <row r="44" spans="1:35" s="208" customFormat="1" x14ac:dyDescent="0.25">
      <c r="A44" s="255"/>
      <c r="B44" s="256"/>
      <c r="C44" s="256"/>
      <c r="D44" s="256"/>
      <c r="E44" s="256"/>
      <c r="F44" s="256"/>
      <c r="G44" s="256"/>
      <c r="H44" s="256"/>
      <c r="I44" s="256"/>
      <c r="J44" s="256"/>
      <c r="K44" s="256"/>
      <c r="L44" s="256"/>
      <c r="M44" s="256"/>
      <c r="N44" s="256"/>
      <c r="O44" s="256"/>
      <c r="P44" s="256"/>
      <c r="Q44" s="257"/>
      <c r="R44" s="6"/>
      <c r="S44" s="297"/>
      <c r="T44" s="274"/>
      <c r="U44" s="336"/>
      <c r="V44" s="367"/>
      <c r="W44" s="368"/>
      <c r="X44" s="369"/>
      <c r="Y44" s="198"/>
      <c r="Z44" s="198"/>
      <c r="AA44" s="198"/>
      <c r="AB44" s="198"/>
      <c r="AC44" s="198"/>
      <c r="AD44" s="198"/>
      <c r="AE44" s="198"/>
      <c r="AF44" s="198"/>
      <c r="AG44" s="198"/>
      <c r="AH44" s="198"/>
      <c r="AI44" s="325"/>
    </row>
    <row r="45" spans="1:35" s="208" customFormat="1" ht="13.8" thickBot="1" x14ac:dyDescent="0.3">
      <c r="A45" s="258"/>
      <c r="B45" s="259"/>
      <c r="C45" s="259"/>
      <c r="D45" s="259"/>
      <c r="E45" s="259"/>
      <c r="F45" s="259"/>
      <c r="G45" s="259"/>
      <c r="H45" s="259"/>
      <c r="I45" s="259"/>
      <c r="J45" s="259"/>
      <c r="K45" s="259"/>
      <c r="L45" s="259"/>
      <c r="M45" s="259"/>
      <c r="N45" s="259"/>
      <c r="O45" s="259"/>
      <c r="P45" s="259"/>
      <c r="Q45" s="260"/>
      <c r="R45" s="6"/>
      <c r="S45" s="297"/>
      <c r="T45" s="274"/>
      <c r="U45" s="336"/>
      <c r="V45" s="367" t="s">
        <v>172</v>
      </c>
      <c r="W45" s="364" t="s">
        <v>46</v>
      </c>
      <c r="X45" s="370">
        <f>'FRACCION I 2019'!X11</f>
        <v>1241810</v>
      </c>
      <c r="Y45" s="198"/>
      <c r="Z45" s="198"/>
      <c r="AA45" s="198"/>
      <c r="AB45" s="198"/>
      <c r="AC45" s="198"/>
      <c r="AD45" s="198"/>
      <c r="AE45" s="198"/>
      <c r="AF45" s="198"/>
      <c r="AG45" s="198"/>
      <c r="AH45" s="198"/>
      <c r="AI45" s="325"/>
    </row>
    <row r="46" spans="1:35" x14ac:dyDescent="0.25">
      <c r="S46" s="299"/>
      <c r="T46" s="371"/>
      <c r="V46" s="367"/>
      <c r="W46" s="362"/>
      <c r="X46" s="363"/>
      <c r="AI46" s="295"/>
    </row>
    <row r="47" spans="1:35" s="208" customFormat="1" ht="13.8" thickBot="1" x14ac:dyDescent="0.3">
      <c r="A47" s="6"/>
      <c r="B47" s="6"/>
      <c r="C47" s="6"/>
      <c r="D47" s="6"/>
      <c r="E47" s="6"/>
      <c r="F47" s="6"/>
      <c r="G47" s="6"/>
      <c r="H47" s="6"/>
      <c r="I47" s="6"/>
      <c r="J47" s="6"/>
      <c r="K47" s="6"/>
      <c r="L47" s="6"/>
      <c r="M47" s="6"/>
      <c r="N47" s="6"/>
      <c r="O47" s="6"/>
      <c r="P47" s="6"/>
      <c r="Q47" s="6"/>
      <c r="R47" s="6"/>
      <c r="S47" s="299"/>
      <c r="T47" s="371"/>
      <c r="U47" s="198"/>
      <c r="V47" s="372" t="s">
        <v>173</v>
      </c>
      <c r="W47" s="362"/>
      <c r="X47" s="373">
        <f>+X41+X43-X45</f>
        <v>-4782.9538842856418</v>
      </c>
      <c r="Y47" s="198"/>
      <c r="Z47" s="198"/>
      <c r="AA47" s="198"/>
      <c r="AB47" s="198"/>
      <c r="AC47" s="198"/>
      <c r="AD47" s="198"/>
      <c r="AE47" s="198"/>
      <c r="AF47" s="198"/>
      <c r="AG47" s="198"/>
      <c r="AH47" s="198"/>
      <c r="AI47" s="325"/>
    </row>
    <row r="48" spans="1:35" s="208" customFormat="1" ht="13.8" thickTop="1" x14ac:dyDescent="0.25">
      <c r="A48" s="6"/>
      <c r="B48" s="6"/>
      <c r="C48" s="6"/>
      <c r="D48" s="6"/>
      <c r="E48" s="6"/>
      <c r="F48" s="6"/>
      <c r="G48" s="6"/>
      <c r="H48" s="6"/>
      <c r="I48" s="6"/>
      <c r="J48" s="6"/>
      <c r="K48" s="6"/>
      <c r="L48" s="6"/>
      <c r="M48" s="6"/>
      <c r="N48" s="6"/>
      <c r="O48" s="6"/>
      <c r="P48" s="6"/>
      <c r="Q48" s="6"/>
      <c r="R48" s="6"/>
      <c r="S48" s="299"/>
      <c r="T48" s="371"/>
      <c r="U48" s="198"/>
      <c r="V48" s="374"/>
      <c r="W48" s="374"/>
      <c r="X48" s="375"/>
      <c r="Y48" s="198"/>
      <c r="Z48" s="198"/>
      <c r="AA48" s="198"/>
      <c r="AB48" s="198"/>
      <c r="AC48" s="198"/>
      <c r="AD48" s="198"/>
      <c r="AE48" s="198"/>
      <c r="AF48" s="198"/>
      <c r="AG48" s="198"/>
      <c r="AH48" s="198"/>
      <c r="AI48" s="325"/>
    </row>
    <row r="49" spans="1:36" s="208" customFormat="1" ht="12.75" customHeight="1" x14ac:dyDescent="0.25">
      <c r="A49" s="6"/>
      <c r="B49" s="6"/>
      <c r="C49" s="6"/>
      <c r="D49" s="6"/>
      <c r="E49" s="6"/>
      <c r="F49" s="6"/>
      <c r="G49" s="6"/>
      <c r="H49" s="6"/>
      <c r="I49" s="6"/>
      <c r="J49" s="6"/>
      <c r="K49" s="6"/>
      <c r="L49" s="6"/>
      <c r="M49" s="6"/>
      <c r="N49" s="6"/>
      <c r="O49" s="6"/>
      <c r="P49" s="6"/>
      <c r="Q49" s="6"/>
      <c r="R49" s="6"/>
      <c r="S49" s="297"/>
      <c r="T49" s="274"/>
      <c r="U49" s="336"/>
      <c r="V49" s="336"/>
      <c r="W49" s="336"/>
      <c r="X49" s="336"/>
      <c r="Y49" s="336"/>
      <c r="Z49" s="336"/>
      <c r="AA49" s="336"/>
      <c r="AB49" s="336"/>
      <c r="AC49" s="336"/>
      <c r="AD49" s="336"/>
      <c r="AE49" s="198"/>
      <c r="AF49" s="198"/>
      <c r="AG49" s="198"/>
      <c r="AH49" s="198"/>
      <c r="AI49" s="325"/>
    </row>
    <row r="50" spans="1:36" s="208" customFormat="1" ht="13.5" customHeight="1" x14ac:dyDescent="0.25">
      <c r="A50" s="6"/>
      <c r="B50" s="6"/>
      <c r="C50" s="6"/>
      <c r="D50" s="6"/>
      <c r="E50" s="6"/>
      <c r="F50" s="6"/>
      <c r="G50" s="6"/>
      <c r="H50" s="6"/>
      <c r="I50" s="6"/>
      <c r="J50" s="6"/>
      <c r="K50" s="6"/>
      <c r="L50" s="6"/>
      <c r="M50" s="6"/>
      <c r="N50" s="6"/>
      <c r="O50" s="6"/>
      <c r="P50" s="6"/>
      <c r="Q50" s="6"/>
      <c r="R50" s="6"/>
      <c r="S50" s="297"/>
      <c r="T50" s="295"/>
      <c r="U50" s="295"/>
      <c r="V50" s="295"/>
      <c r="W50" s="295"/>
      <c r="X50" s="295"/>
      <c r="Y50" s="295"/>
      <c r="Z50" s="295"/>
      <c r="AA50" s="295"/>
      <c r="AB50" s="295"/>
      <c r="AC50" s="295"/>
      <c r="AD50" s="295"/>
      <c r="AE50" s="295"/>
      <c r="AF50" s="295"/>
      <c r="AG50" s="295"/>
      <c r="AH50" s="295"/>
      <c r="AI50" s="295"/>
      <c r="AJ50" s="6"/>
    </row>
  </sheetData>
  <mergeCells count="37">
    <mergeCell ref="U10:W10"/>
    <mergeCell ref="X10:Z10"/>
    <mergeCell ref="AA10:AC10"/>
    <mergeCell ref="T1:AI1"/>
    <mergeCell ref="AE5:AH8"/>
    <mergeCell ref="O6:Q6"/>
    <mergeCell ref="U3:AC3"/>
    <mergeCell ref="U5:AC5"/>
    <mergeCell ref="O7:Q8"/>
    <mergeCell ref="U7:W7"/>
    <mergeCell ref="U6:AC6"/>
    <mergeCell ref="U8:W9"/>
    <mergeCell ref="X7:Z7"/>
    <mergeCell ref="X8:Z9"/>
    <mergeCell ref="AA7:AC7"/>
    <mergeCell ref="AA8:AC9"/>
    <mergeCell ref="C8:E8"/>
    <mergeCell ref="A6:M6"/>
    <mergeCell ref="G8:I8"/>
    <mergeCell ref="K8:M8"/>
    <mergeCell ref="A7:A9"/>
    <mergeCell ref="B7:B9"/>
    <mergeCell ref="C7:M7"/>
    <mergeCell ref="A33:A35"/>
    <mergeCell ref="B33:B35"/>
    <mergeCell ref="B12:B13"/>
    <mergeCell ref="B15:B16"/>
    <mergeCell ref="B18:B19"/>
    <mergeCell ref="B30:B31"/>
    <mergeCell ref="B24:B25"/>
    <mergeCell ref="B27:B28"/>
    <mergeCell ref="B21:B22"/>
    <mergeCell ref="U18:AC18"/>
    <mergeCell ref="X29:AA29"/>
    <mergeCell ref="Z20:Z21"/>
    <mergeCell ref="AA20:AA21"/>
    <mergeCell ref="AB20:AB21"/>
  </mergeCells>
  <printOptions horizontalCentered="1"/>
  <pageMargins left="0.41" right="0.70866141732283472" top="0.74803149606299213" bottom="0" header="0.31496062992125984" footer="0.31496062992125984"/>
  <pageSetup scale="61" fitToWidth="2" orientation="landscape" r:id="rId1"/>
  <colBreaks count="1" manualBreakCount="1">
    <brk id="18" max="5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HOJA DE TRABAJO DE LA IES</vt:lpstr>
      <vt:lpstr>Hoja1</vt:lpstr>
      <vt:lpstr>FRACCION I 2019</vt:lpstr>
      <vt:lpstr>FRACCIÓN II 1er 2019</vt:lpstr>
      <vt:lpstr>FRACCIÓN II 2do 2019</vt:lpstr>
      <vt:lpstr>FRACCIÓN II 3er 2019</vt:lpstr>
      <vt:lpstr>FRACCIÓN III 1er 2019</vt:lpstr>
      <vt:lpstr>FRACCIÓN III 2do 2019</vt:lpstr>
      <vt:lpstr>FRACCIÓN III 3do 2019</vt:lpstr>
      <vt:lpstr>FRAC V LICENCIATURA</vt:lpstr>
      <vt:lpstr>'FRAC V LICENCIATURA'!Área_de_impresión</vt:lpstr>
      <vt:lpstr>'FRACCION I 2019'!Área_de_impresión</vt:lpstr>
      <vt:lpstr>'FRACCIÓN II 1er 2019'!Área_de_impresión</vt:lpstr>
      <vt:lpstr>'FRACCIÓN II 2do 2019'!Área_de_impresión</vt:lpstr>
      <vt:lpstr>'FRACCIÓN II 3er 2019'!Área_de_impresión</vt:lpstr>
      <vt:lpstr>'FRACCIÓN III 1er 2019'!Área_de_impresión</vt:lpstr>
      <vt:lpstr>'FRACCIÓN III 2do 2019'!Área_de_impresión</vt:lpstr>
      <vt:lpstr>'FRACCIÓN III 3do 2019'!Área_de_impresión</vt:lpstr>
      <vt:lpstr>'HOJA DE TRABAJO DE LA IES'!Área_de_impresión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UABC</cp:lastModifiedBy>
  <cp:lastPrinted>2019-10-30T00:10:12Z</cp:lastPrinted>
  <dcterms:created xsi:type="dcterms:W3CDTF">1996-11-27T10:00:04Z</dcterms:created>
  <dcterms:modified xsi:type="dcterms:W3CDTF">2019-10-30T00:10:21Z</dcterms:modified>
</cp:coreProperties>
</file>